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8210" windowHeight="12900" tabRatio="1000" activeTab="0"/>
  </bookViews>
  <sheets>
    <sheet name="Titre" sheetId="1" r:id="rId1"/>
    <sheet name="Sommaire" sheetId="2" r:id="rId2"/>
    <sheet name="1 Budget" sheetId="3" r:id="rId3"/>
    <sheet name="2 Personnel" sheetId="4" r:id="rId4"/>
    <sheet name="3 Bâtiments" sheetId="5" r:id="rId5"/>
    <sheet name="4 Contrôle" sheetId="6" r:id="rId6"/>
    <sheet name="5 Producteurs" sheetId="7" r:id="rId7"/>
    <sheet name="6 Collecte" sheetId="8" r:id="rId8"/>
    <sheet name="7 Traitement" sheetId="9" r:id="rId9"/>
    <sheet name="8 Informatique" sheetId="10" r:id="rId10"/>
    <sheet name="9 Conservation" sheetId="11" r:id="rId11"/>
    <sheet name="10 Numérisation" sheetId="12" r:id="rId12"/>
    <sheet name="11 Communication" sheetId="13" r:id="rId13"/>
    <sheet name="12 Site internet" sheetId="14" r:id="rId14"/>
    <sheet name="13 Valorisation" sheetId="15" r:id="rId15"/>
    <sheet name="Chiffres clés" sheetId="16" r:id="rId16"/>
  </sheets>
  <externalReferences>
    <externalReference r:id="rId19"/>
  </externalReferences>
  <definedNames>
    <definedName name="Excel_BuiltIn_Print_Area" localSheetId="5">'4 Contrôle'!$A$1:$G$152</definedName>
    <definedName name="Excel_BuiltIn_Print_Area" localSheetId="6">'5 Producteurs'!$A$1:$E$34</definedName>
    <definedName name="Excel_BuiltIn_Print_Area" localSheetId="8">'7 Traitement'!$A$1:$J$45</definedName>
    <definedName name="Excel_BuiltIn_Print_Area" localSheetId="9">'8 Informatique'!$A$1:$D$36</definedName>
    <definedName name="Excel_BuiltIn_Print_Area_1">'Titre'!$A$1:$F$49</definedName>
    <definedName name="Excel_BuiltIn_Print_Area_1_1">"$#REF !.$A$1:$E$2"</definedName>
    <definedName name="Excel_BuiltIn_Print_Area_1_1_1">'Titre'!$A$1:$F$45</definedName>
    <definedName name="Excel_BuiltIn_Print_Area_10_1">'7 Traitement'!$A$1:$F$46</definedName>
    <definedName name="Excel_BuiltIn_Print_Area_10_1_1">"$#REF !.$A$1:$F$2"</definedName>
    <definedName name="Excel_BuiltIn_Print_Area_12_1">"$#REF !.$A$1:$E$1"</definedName>
    <definedName name="Excel_BuiltIn_Print_Area_12_1_1">'10 Numérisation'!$A$1:$D$6</definedName>
    <definedName name="Excel_BuiltIn_Print_Area_13_1">'10 Numérisation'!$A$1:$D$77</definedName>
    <definedName name="Excel_BuiltIn_Print_Area_13_1_1">'9 Conservation'!$A$1:$G$81</definedName>
    <definedName name="Excel_BuiltIn_Print_Area_14">'11 Communication'!$A$1:$E$48</definedName>
    <definedName name="Excel_BuiltIn_Print_Area_14_1">'11 Communication'!$A$1:$E$42</definedName>
    <definedName name="Excel_BuiltIn_Print_Area_14_1_1">'9 Conservation'!$A$61:$E$118</definedName>
    <definedName name="Excel_BuiltIn_Print_Area_15">'12 Site internet'!$A$1:$B$63</definedName>
    <definedName name="Excel_BuiltIn_Print_Area_16_1">'13 Valorisation'!$A$1:$H$162</definedName>
    <definedName name="Excel_BuiltIn_Print_Area_16_1_1">"$#REF !.$A$1:$F$2"</definedName>
    <definedName name="Excel_BuiltIn_Print_Area_17_1">NA()</definedName>
    <definedName name="Excel_BuiltIn_Print_Area_19">"$#REF !.$A$1:$E$2"</definedName>
    <definedName name="Excel_BuiltIn_Print_Area_2_1">'Sommaire'!$A$1:$G$24</definedName>
    <definedName name="Excel_BuiltIn_Print_Area_21">"$#REF !.$A$1:$E$1"</definedName>
    <definedName name="Excel_BuiltIn_Print_Area_23">"$#REF !.$A$1:$F$2"</definedName>
    <definedName name="Excel_BuiltIn_Print_Area_3">NA()</definedName>
    <definedName name="Excel_BuiltIn_Print_Area_3_1">'Sommaire'!$A$1:$G$24</definedName>
    <definedName name="Excel_BuiltIn_Print_Area_3_1_1">'Sommaire'!$A$1:$G$24</definedName>
    <definedName name="Excel_BuiltIn_Print_Area_4_1">NA()</definedName>
    <definedName name="Excel_BuiltIn_Print_Area_5_1">'2 Personnel'!$A$1:$H$53</definedName>
    <definedName name="Excel_BuiltIn_Print_Area_5_1_1">'2 Personnel'!$A$1:$H$65511</definedName>
    <definedName name="Excel_BuiltIn_Print_Area_5_1_1_1">'1 Budget'!$A$1:$F$49</definedName>
    <definedName name="Excel_BuiltIn_Print_Area_5_1_1_1_1">'1 Budget'!$A$1:$D$38</definedName>
    <definedName name="Excel_BuiltIn_Print_Area_6_1">'2 Personnel'!$A$1:$H$44</definedName>
    <definedName name="Excel_BuiltIn_Print_Area_7_1">"$#REF !.$A$1:$C$2"</definedName>
    <definedName name="Excel_BuiltIn_Print_Area_8_1">'5 Producteurs'!$A$1:$F$34</definedName>
    <definedName name="Excel_BuiltIn_Print_Area_8_1_1">"$#REF !.$A$1:$G$2"</definedName>
    <definedName name="Excel_BuiltIn_Print_Area_8_1_1_1">'8 Informatique'!$A$1:$D$18</definedName>
    <definedName name="Excel_BuiltIn_Print_Area_9_1">'6 Collecte'!$A$1:$I$101</definedName>
    <definedName name="Excel_BuiltIn_Print_Titles_8_1">'8 Informatique'!$A$1:$IN$2</definedName>
    <definedName name="_xlnm.Print_Titles" localSheetId="11">'10 Numérisation'!$1:$2</definedName>
    <definedName name="_xlnm.Print_Titles" localSheetId="12">'11 Communication'!$1:$2</definedName>
    <definedName name="_xlnm.Print_Titles" localSheetId="13">'12 Site internet'!$1:$2</definedName>
    <definedName name="_xlnm.Print_Titles" localSheetId="14">'13 Valorisation'!$1:$3</definedName>
    <definedName name="_xlnm.Print_Titles" localSheetId="3">'2 Personnel'!$1:$2</definedName>
    <definedName name="_xlnm.Print_Titles" localSheetId="4">'3 Bâtiments'!$1:$2</definedName>
    <definedName name="_xlnm.Print_Titles" localSheetId="5">'4 Contrôle'!$1:$3</definedName>
    <definedName name="_xlnm.Print_Titles" localSheetId="6">'5 Producteurs'!$1:$1</definedName>
    <definedName name="_xlnm.Print_Titles" localSheetId="7">'6 Collecte'!$1:$2</definedName>
    <definedName name="_xlnm.Print_Titles" localSheetId="8">'7 Traitement'!$1:$2</definedName>
    <definedName name="_xlnm.Print_Titles" localSheetId="9">'8 Informatique'!$1:$2</definedName>
    <definedName name="_xlnm.Print_Titles" localSheetId="10">'9 Conservation'!$1:$2</definedName>
    <definedName name="_xlnm.Print_Area" localSheetId="2">'1 Budget'!$A$1:$D$49</definedName>
    <definedName name="_xlnm.Print_Area" localSheetId="11">'10 Numérisation'!$A$1:$D$80</definedName>
    <definedName name="_xlnm.Print_Area" localSheetId="12">'11 Communication'!$A$1:$E$59</definedName>
    <definedName name="_xlnm.Print_Area" localSheetId="13">'12 Site internet'!$A$1:$B$65</definedName>
    <definedName name="_xlnm.Print_Area" localSheetId="14">'13 Valorisation'!$A$1:$H$175</definedName>
    <definedName name="_xlnm.Print_Area" localSheetId="3">'2 Personnel'!$A$1:$H$48</definedName>
    <definedName name="_xlnm.Print_Area" localSheetId="4">'3 Bâtiments'!$A$1:$I$63</definedName>
    <definedName name="_xlnm.Print_Area" localSheetId="5">'4 Contrôle'!$A$1:$G$164</definedName>
    <definedName name="_xlnm.Print_Area" localSheetId="6">'5 Producteurs'!$A$1:$E$34</definedName>
    <definedName name="_xlnm.Print_Area" localSheetId="7">'6 Collecte'!$A$1:$I$105</definedName>
    <definedName name="_xlnm.Print_Area" localSheetId="8">'7 Traitement'!$A$1:$J$50</definedName>
    <definedName name="_xlnm.Print_Area" localSheetId="9">'8 Informatique'!$A$1:$D$53</definedName>
    <definedName name="_xlnm.Print_Area" localSheetId="10">'9 Conservation'!$A$1:$F$82</definedName>
    <definedName name="_xlnm.Print_Area" localSheetId="1">'Sommaire'!$A$1:$F$31</definedName>
    <definedName name="_xlnm.Print_Area" localSheetId="0">'Titre'!$A$1:$F$50</definedName>
  </definedNames>
  <calcPr fullCalcOnLoad="1"/>
</workbook>
</file>

<file path=xl/sharedStrings.xml><?xml version="1.0" encoding="utf-8"?>
<sst xmlns="http://schemas.openxmlformats.org/spreadsheetml/2006/main" count="1493" uniqueCount="1109">
  <si>
    <t>* Cette acquisition a été réalisée sur trois exercices, le montant total de la dépense s'élève à 70 000 €, la somme portée ici ne correspond qu'au montant payé en 2017 (il s'agit du solde du montant de l'acquisition).
** Une convention de mécénat a été signée en 2017 avec un bijoutier de l'agglomération Dijonnaise à hauteur de 5 000 €. Ce mécène participe à l'acquisition de fonds intéressant son activité. La convention a été conclue pour une durée de quatre années maximum et donnera lieu à versement au regard de la nature des fonds acquis et de l'intérêt patrimonial du mécène pour ces biens patrimoniaux.
*** Opération de numérisation portée par le Département, exécutée par un prestataire extérieur et supportée, financièrement et en globalité, par un mécène (numérisation de documents d'archives intéressant ce dernier).</t>
  </si>
  <si>
    <t>Interventions dans les communes : Aiserey (suite et fin, intervention commencée fin 2016), Arnay-le-Duc, Bure-les-Templiers (maintenance), Corcelles-lès-Cîteaux (maintenance), Couternon, Drambon, Échalot, Étaules (1e maintenance), Orain (maintenance) + Association foncière, Panges (1e maintenance), Saint-Usage, Saussy (1ère maintenance), Source-Seine, Tailly (maintenance), Turcey. Interventions dans des syndicats : Syndicat d'assainissement d'Is-sur-Tille - Marcilly-sur-Tille, SIVOM (Syndicat intercommunal à vocation multiple) dissous de Laignes, Syndicat intercommunal du lac de Marcenay et SIAEP (Syndicat intercommunal d'adduction d'eau potable) de Saône-Mondragon (1e maintenance). Autres interventions : Centre de gestion de la Côte-d'Or</t>
  </si>
  <si>
    <t>Direction départe-mentale de la sécurité publique de Côte-d'Or</t>
  </si>
  <si>
    <t>Affaires sociales et santé</t>
  </si>
  <si>
    <t>Collection de jetons des États de Bourgogne, de la mairie de Dijon, etc.</t>
  </si>
  <si>
    <t>Fonds Paul et Henri Laibe : dessins de normaliens</t>
  </si>
  <si>
    <t>Association Pro-Lino</t>
  </si>
  <si>
    <t>Mise en place d'une réunion régionale annuelle. Décision de créer un espace collaboratif sur une plate-forme du secrétariat général pour les affaires régionales (SGAR).</t>
  </si>
  <si>
    <r>
      <t>A</t>
    </r>
    <r>
      <rPr>
        <i/>
        <sz val="10.5"/>
        <color indexed="18"/>
        <rFont val="Times New Roman"/>
        <family val="1"/>
      </rPr>
      <t xml:space="preserve">vec l'ex GIP e-Bourgogne, renommé "Territoires numériques Bourgogne Franche-Comté" (mise en place d'une instance As@lae en cours)   </t>
    </r>
    <r>
      <rPr>
        <i/>
        <sz val="10.5"/>
        <rFont val="Times New Roman"/>
        <family val="1"/>
      </rPr>
      <t xml:space="preserve">
</t>
    </r>
  </si>
  <si>
    <t>Vol d'une étoile jaune (!) repéré une semaine plus tard grâce à la consultation régulière du document en vue de la préparation d'une exposition. Réintégration.</t>
  </si>
  <si>
    <t>Fonds figurés : 5 Fi / 11 Fi / 42 Fi / 43 Fi/ 45 Fi</t>
  </si>
  <si>
    <t>Série B : comptes des châtellenies</t>
  </si>
  <si>
    <t>1914 -</t>
  </si>
  <si>
    <t>Grande Collecte : 12 Num</t>
  </si>
  <si>
    <t>5 Fi : 51
11 Fi : 1096
42 Fi : 208
43 Fi : 73
45 Fi : 900</t>
  </si>
  <si>
    <t>5 Fi : 611
11 Fi : 2159
42 Fi : 208
43 Fi : 73
45 Fi : 900</t>
  </si>
  <si>
    <t>5 Fi : en cours
11 Fi : achevé
42 Fi : achevé
43 Fi : achevé
45 Fi : achevé</t>
  </si>
  <si>
    <t>Envoi de relevés de formalités hypothécaires, états de section, minutes notariales, matricules militaires, jugements, actes de l'enregistrement : 5 euros ; transcriptions hypothécaires : 15 euros. Autres types de recherches et de réponses : gratuit.</t>
  </si>
  <si>
    <t>Des tests sont en cours pour offrir de nouvelles fonctionnalités sur le site internet (moteur de recherche plus performant, indexation collaborative notamment) qui devraient être opérationnelles à l'été 2018.</t>
  </si>
  <si>
    <t>Les inventaires sont présentés sous format PDF ou XML.</t>
  </si>
  <si>
    <t>Comptes officiels sur Youtube, Facebook et Twitter.</t>
  </si>
  <si>
    <t>Registres paroissiaux et d'état-civil, listes nominatives du recensement, registres matricules, plans du cadastre napoléonien.</t>
  </si>
  <si>
    <t>Programme scientifique, éducatif et culturel 2017-2018</t>
  </si>
  <si>
    <t>Nuit des mécènes (octobre)</t>
  </si>
  <si>
    <t>Licence professionnelle APICA, Master d'archivistique, École nationale des greffes</t>
  </si>
  <si>
    <t>Licence professionnelle APICA, Master d'archivistique, École nationale des chartes, Institut national du patrimoine</t>
  </si>
  <si>
    <t>Convention CIFRE pour le traitement de la collection sigillographique et la modélisation de l'héraldique.</t>
  </si>
  <si>
    <t>Participation au groupe de travail pour l'élaboration des armoiries de la nouvelle région Bourgogne-Franche-Comté, inaugurées le 12 juillet 2017 à Saint-Jean-de-Losne.</t>
  </si>
  <si>
    <t>"Café Archives" (les chercheurs de différents horizons partagent astuces, difficultés et projets autour d'un petit-déjeuner offert par les Archives départementales)</t>
  </si>
  <si>
    <t>2013 (2018)</t>
  </si>
  <si>
    <t>* À l'agent titulaire vient s'ajouter un apprenti photographe (formation par alternance).</t>
  </si>
  <si>
    <t>18 191 articles communiqués en 2017 selon le logiciel Arkheïa, chiffre auquel a été ajouté une moyenne des articles communiqués en dehors du logiciel, pour un total estimé à 19 220 articles.</t>
  </si>
  <si>
    <t>Environnement climatique conforme aux normes</t>
  </si>
  <si>
    <t>Détection incendie</t>
  </si>
  <si>
    <t>Détection intrusion</t>
  </si>
  <si>
    <t xml:space="preserve">3. Politique en matière de conservation préventive </t>
  </si>
  <si>
    <t>Existe-il une politique en matière de conservation préventive ?</t>
  </si>
  <si>
    <t xml:space="preserve">Nombre d'agents du service ayant reçu une formation sur ce sujet  </t>
  </si>
  <si>
    <t>Détail des actions en matière de conservation préventive</t>
  </si>
  <si>
    <t xml:space="preserve">Responsable désigné dans le service pour ce domaine </t>
  </si>
  <si>
    <t xml:space="preserve">Estampillage des documents de « valeur » </t>
  </si>
  <si>
    <t xml:space="preserve">Opération de dépoussiérage des collections </t>
  </si>
  <si>
    <t xml:space="preserve">Exercices de sécurité dans l’année (évacuation, extinction du feu) </t>
  </si>
  <si>
    <t xml:space="preserve">Existence d'un plan de prévention </t>
  </si>
  <si>
    <t xml:space="preserve">Existence d’un plan d’évacuation des collections </t>
  </si>
  <si>
    <t xml:space="preserve">Classement ETARE par le SDIS </t>
  </si>
  <si>
    <t>ETARE : établissement répertorié</t>
  </si>
  <si>
    <t>4. Le service a-t-il subi un sinistre au cours de l'année (incendie, inondation, infestation) ?</t>
  </si>
  <si>
    <t>Détailler les sinistres subis dans la note bilan et perspectives</t>
  </si>
  <si>
    <t xml:space="preserve">5. Vols d'archives </t>
  </si>
  <si>
    <t>Constats de vols dans l’année</t>
  </si>
  <si>
    <t xml:space="preserve">6. Conditionnement </t>
  </si>
  <si>
    <t xml:space="preserve">Fonds conditionnés et reconditionnés (ml) dans l'année </t>
  </si>
  <si>
    <t xml:space="preserve">7. Désinfection, reliure, restauration </t>
  </si>
  <si>
    <t>Un plan de restauration existe-il dans le service ?</t>
  </si>
  <si>
    <t>Travaux effectués par l’atelier
de service</t>
  </si>
  <si>
    <t>Travaux effectués par le service</t>
  </si>
  <si>
    <t>Travaux externalisés</t>
  </si>
  <si>
    <t xml:space="preserve">Désinfection (ml) </t>
  </si>
  <si>
    <t>Dépoussiérage (ml)</t>
  </si>
  <si>
    <t xml:space="preserve">Reliure (nombre de volumes) </t>
  </si>
  <si>
    <t>Restauration (nombre de feuillets ou unités)</t>
  </si>
  <si>
    <t>Traitement des sceaux (nombre d’unités)</t>
  </si>
  <si>
    <t xml:space="preserve">8. Amiante </t>
  </si>
  <si>
    <t xml:space="preserve">- Avez-vous été confronté à des cas de suspicion d'amiante ou de contamination avérée ? </t>
  </si>
  <si>
    <t xml:space="preserve">- Comment avez-vous résolu les problèmes liés à l'amiante ? </t>
  </si>
  <si>
    <t xml:space="preserve">Réponse libre  </t>
  </si>
  <si>
    <t xml:space="preserve">Remarques particulières  </t>
  </si>
  <si>
    <t>9. Détail des opérations remarquables en matière de conservation</t>
  </si>
  <si>
    <t>-</t>
  </si>
  <si>
    <t>www.archives.cotedor.fr</t>
  </si>
  <si>
    <t>2013 (refonte)</t>
  </si>
  <si>
    <t>1. Informatisation de l'atelier photographique</t>
  </si>
  <si>
    <t>Fonction</t>
  </si>
  <si>
    <t>Nom du logiciel</t>
  </si>
  <si>
    <t>Logiciel de contrôle qualité des images</t>
  </si>
  <si>
    <t>Logiciel de publication assistée par ordinateur (PAO)</t>
  </si>
  <si>
    <t>Logiciel pour la gestion d'une iconothèque</t>
  </si>
  <si>
    <t>2. Microfilms</t>
  </si>
  <si>
    <t>Métrage de microfilms
(réalisé en interne)</t>
  </si>
  <si>
    <t>Métrage de microfilms
(réalisé en externe)</t>
  </si>
  <si>
    <t>Métrage total réalisé dans l’année</t>
  </si>
  <si>
    <t>Masters</t>
  </si>
  <si>
    <t>Masters réalisés à partir de vues numériques</t>
  </si>
  <si>
    <t>Duplication</t>
  </si>
  <si>
    <t>2. Tableau récapitulatif (en équivalent temps plein)</t>
  </si>
  <si>
    <t>Catégorie A État</t>
  </si>
  <si>
    <t>Catégorie A territorial</t>
  </si>
  <si>
    <t>Catégorie B État</t>
  </si>
  <si>
    <t>Catégorie B territorial</t>
  </si>
  <si>
    <t>Catégorie C État</t>
  </si>
  <si>
    <t>Catégorie C  territorial</t>
  </si>
  <si>
    <t>Total ETP</t>
  </si>
  <si>
    <t>Filière administrative</t>
  </si>
  <si>
    <t>Filière culturelle</t>
  </si>
  <si>
    <t>Filière technique</t>
  </si>
  <si>
    <t>Filière animation</t>
  </si>
  <si>
    <t>Contractuels</t>
  </si>
  <si>
    <t>Autres</t>
  </si>
  <si>
    <t>Total</t>
  </si>
  <si>
    <t xml:space="preserve">3. Estimation de la répartition des ETP par secteurs </t>
  </si>
  <si>
    <t xml:space="preserve">Administration </t>
  </si>
  <si>
    <t>Contrôle et collecte</t>
  </si>
  <si>
    <t>Classement et conservation (dont microfilmage et numérisation)</t>
  </si>
  <si>
    <t>Valorisation et communication</t>
  </si>
  <si>
    <t>4. Formation professionnelle reçue</t>
  </si>
  <si>
    <t>Type de formation</t>
  </si>
  <si>
    <t>Nombre de jours de formation</t>
  </si>
  <si>
    <t>Nombre d'agents concernés</t>
  </si>
  <si>
    <t>Formation initiale - intégration à l'emploi</t>
  </si>
  <si>
    <t>Préparation à un concours</t>
  </si>
  <si>
    <t>Formation archivistique</t>
  </si>
  <si>
    <t>Autres formations continues</t>
  </si>
  <si>
    <t>5. Personnel temporaire encadré par le service</t>
  </si>
  <si>
    <t>Nombre de stagiaires accueillis dans l'année *</t>
  </si>
  <si>
    <t>* À l'exception des collégiens</t>
  </si>
  <si>
    <t>Nombre de vacataires accueillis dans l'année</t>
  </si>
  <si>
    <t xml:space="preserve">Total des heures de vacation par mois  </t>
  </si>
  <si>
    <t>Nombre de personnes accueillies au titre du service civique</t>
  </si>
  <si>
    <t>Total annuel des jours – service civique</t>
  </si>
  <si>
    <t>Autres emplois temporaires (apprentis, TIG)</t>
  </si>
  <si>
    <t>Total annuel des jours – autres emplois temporaires</t>
  </si>
  <si>
    <t>1. Locaux (y compris les annexes)</t>
  </si>
  <si>
    <t>Y a-t-il des annexes ?</t>
  </si>
  <si>
    <t>Si oui, lequel ?</t>
  </si>
  <si>
    <t>a. Surface</t>
  </si>
  <si>
    <t>Bâtiment principal</t>
  </si>
  <si>
    <t>Annexe 1</t>
  </si>
  <si>
    <t>Annexe 2</t>
  </si>
  <si>
    <t>Annexe 3</t>
  </si>
  <si>
    <t>Surface du service (m²)</t>
  </si>
  <si>
    <t>- dont locaux ouverts au public (m²)</t>
  </si>
  <si>
    <t>- dont locaux de travail (m²)</t>
  </si>
  <si>
    <t xml:space="preserve">- dont magasins (m²) </t>
  </si>
  <si>
    <t>- dont logements de fonction (m²)</t>
  </si>
  <si>
    <t>b. Accessibilité aux personnes handicapées</t>
  </si>
  <si>
    <t>c. Logement de fonction</t>
  </si>
  <si>
    <t>Nécessité absolue de service</t>
  </si>
  <si>
    <t>Convention d’occupation précaire avec astreinte</t>
  </si>
  <si>
    <t>Nombre de logements de fonction</t>
  </si>
  <si>
    <t>- dont logement directeur</t>
  </si>
  <si>
    <t>- dont logement gardien</t>
  </si>
  <si>
    <t xml:space="preserve">- dont autre logement </t>
  </si>
  <si>
    <r>
      <t xml:space="preserve">Val de Saône monumental au XIXe siècle </t>
    </r>
    <r>
      <rPr>
        <sz val="10.5"/>
        <color indexed="18"/>
        <rFont val="Times New Roman"/>
        <family val="1"/>
      </rPr>
      <t>(exposition d'archives et de maquettes)</t>
    </r>
  </si>
  <si>
    <r>
      <t xml:space="preserve">Quand les chartreux habitaient la Chartreuse </t>
    </r>
    <r>
      <rPr>
        <sz val="10.5"/>
        <color indexed="18"/>
        <rFont val="Times New Roman"/>
        <family val="1"/>
      </rPr>
      <t>(exposition d'archives)</t>
    </r>
  </si>
  <si>
    <r>
      <t xml:space="preserve">Carpe Diem - le son du silence </t>
    </r>
    <r>
      <rPr>
        <sz val="10.5"/>
        <color indexed="18"/>
        <rFont val="Times New Roman"/>
        <family val="1"/>
      </rPr>
      <t>(exposition de peinture)</t>
    </r>
  </si>
  <si>
    <r>
      <t xml:space="preserve">Type de documents numériques
</t>
    </r>
    <r>
      <rPr>
        <sz val="9"/>
        <rFont val="Times New Roman"/>
        <family val="1"/>
      </rPr>
      <t>(image fixe, texte océrisé, image animée, son, 3D, document vectoriel)</t>
    </r>
  </si>
  <si>
    <r>
      <t xml:space="preserve">Formats de données
</t>
    </r>
    <r>
      <rPr>
        <sz val="9"/>
        <rFont val="Times New Roman"/>
        <family val="1"/>
      </rPr>
      <t>(JFIF/JPEG, TIFF, JPEG2000, PNG, PDF)</t>
    </r>
  </si>
  <si>
    <r>
      <t>Nombre de pages numérisées</t>
    </r>
    <r>
      <rPr>
        <sz val="9"/>
        <rFont val="Times New Roman"/>
        <family val="1"/>
      </rPr>
      <t xml:space="preserve"> dans l’année
(1 page = la face d'une feuille)</t>
    </r>
  </si>
  <si>
    <t>Nombre total de pages numérisées pour le projet</t>
  </si>
  <si>
    <r>
      <t xml:space="preserve">Nombre d'images numérisées </t>
    </r>
    <r>
      <rPr>
        <sz val="9"/>
        <rFont val="Times New Roman"/>
        <family val="1"/>
      </rPr>
      <t>dans l’année
(1 image = 1 document iconographique)</t>
    </r>
  </si>
  <si>
    <t>Nombre total d’images numérisées pour le projet</t>
  </si>
  <si>
    <r>
      <t>Nombre d'heures sonores numérisées</t>
    </r>
    <r>
      <rPr>
        <sz val="9"/>
        <rFont val="Times New Roman"/>
        <family val="1"/>
      </rPr>
      <t xml:space="preserve"> dans l’année</t>
    </r>
  </si>
  <si>
    <t>Nombre total d’heures sonores pour le projet</t>
  </si>
  <si>
    <r>
      <t>Nombre d'heures de film numérisées</t>
    </r>
    <r>
      <rPr>
        <sz val="10.5"/>
        <rFont val="Times New Roman"/>
        <family val="1"/>
      </rPr>
      <t xml:space="preserve"> </t>
    </r>
    <r>
      <rPr>
        <sz val="9"/>
        <rFont val="Times New Roman"/>
        <family val="1"/>
      </rPr>
      <t>dans l’année</t>
    </r>
  </si>
  <si>
    <t>Nombre total d’heures de film pour le projet</t>
  </si>
  <si>
    <r>
      <t>Avancement du projet</t>
    </r>
    <r>
      <rPr>
        <i/>
        <sz val="8"/>
        <rFont val="Arial"/>
        <family val="2"/>
      </rPr>
      <t xml:space="preserve"> </t>
    </r>
    <r>
      <rPr>
        <sz val="9"/>
        <rFont val="Times New Roman"/>
        <family val="1"/>
      </rPr>
      <t>(achevé / en cours)</t>
    </r>
  </si>
  <si>
    <r>
      <t>Financement</t>
    </r>
    <r>
      <rPr>
        <sz val="8"/>
        <rFont val="Arial"/>
        <family val="2"/>
      </rPr>
      <t xml:space="preserve"> </t>
    </r>
    <r>
      <rPr>
        <sz val="9"/>
        <rFont val="Times New Roman"/>
        <family val="1"/>
      </rPr>
      <t>(collectivité, DRAC, mécénat et partenariats)</t>
    </r>
  </si>
  <si>
    <r>
      <t xml:space="preserve">Type de prestation </t>
    </r>
    <r>
      <rPr>
        <sz val="9"/>
        <rFont val="Times New Roman"/>
        <family val="1"/>
      </rPr>
      <t>(externe ou externe)</t>
    </r>
  </si>
  <si>
    <t>Nom du prestataire</t>
  </si>
  <si>
    <r>
      <t>Modalités d'accès</t>
    </r>
    <r>
      <rPr>
        <sz val="8"/>
        <rFont val="Arial"/>
        <family val="2"/>
      </rPr>
      <t xml:space="preserve"> </t>
    </r>
    <r>
      <rPr>
        <sz val="9"/>
        <rFont val="Times New Roman"/>
        <family val="1"/>
      </rPr>
      <t>(local, Internet, CD)</t>
    </r>
  </si>
  <si>
    <r>
      <t>Adresse Internet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(si accessible en ligne)</t>
    </r>
  </si>
  <si>
    <t xml:space="preserve">1. Ouverture de la salle de lecture au public </t>
  </si>
  <si>
    <t>- Nombre d'heures hebdomadaires d'ouverture au public</t>
  </si>
  <si>
    <t>- Le service est-il ouvert le samedi ?</t>
  </si>
  <si>
    <t>- Le service est-il ouvert en nocturne après 18h ?</t>
  </si>
  <si>
    <t xml:space="preserve">- Si oui, combien de fois par semaine </t>
  </si>
  <si>
    <t>- Nombre total de places disponibles en salle de lecture</t>
  </si>
  <si>
    <t>- Originaux</t>
  </si>
  <si>
    <t>- Microfilms</t>
  </si>
  <si>
    <t>- Documents numériques</t>
  </si>
  <si>
    <t>- Documents de grand format</t>
  </si>
  <si>
    <t>Il y a 80 ans : la Route des Grands Crus bourguignons</t>
  </si>
  <si>
    <t>http://www.archives.cotedor.fr/cms/home/activites-culturelles/les-expositions/val-de-saone-monumental.html</t>
  </si>
  <si>
    <t>http://www.archives.cotedor.fr/cms/home/activites-culturelles/les-expositions/une-garde-aux-urgences.html</t>
  </si>
  <si>
    <t>Visites, présentation.</t>
  </si>
  <si>
    <t>estimées</t>
  </si>
  <si>
    <t>Coût total estimé de l’opération</t>
  </si>
  <si>
    <t>Coût total de l’opération réalisée dans l’année</t>
  </si>
  <si>
    <t xml:space="preserve">Investissement du département voté et effectivement alloué au cours de l’exercice  </t>
  </si>
  <si>
    <t>Subvention de l’État effectivement subdéléguée au cours de l’exercice</t>
  </si>
  <si>
    <t>Subvention régionale effectivement allouée au cours de l’exercice</t>
  </si>
  <si>
    <t>Montant des travaux</t>
  </si>
  <si>
    <t>Détail des travaux d’aménagement ou d’entretien réalisés dans l'année</t>
  </si>
  <si>
    <t>5. Occupation de l’espace</t>
  </si>
  <si>
    <t>Total ml installé 
dans l’année</t>
  </si>
  <si>
    <t>Total ml nouvellement occupé dans l'année</t>
  </si>
  <si>
    <t>Annexes</t>
  </si>
  <si>
    <t>Détailler le cas échéant</t>
  </si>
  <si>
    <t>6. Ateliers</t>
  </si>
  <si>
    <t xml:space="preserve">Nature de l'atelier </t>
  </si>
  <si>
    <t>Nombre d'ateliers</t>
  </si>
  <si>
    <t xml:space="preserve">  Nombre d’agents 
(en ETP)</t>
  </si>
  <si>
    <t>Photographie, microfilmage et/ou numérisation</t>
  </si>
  <si>
    <t>Archives sonores et audiovisuelles</t>
  </si>
  <si>
    <t>Reliure et/ou restauration</t>
  </si>
  <si>
    <t>Maintenance, bricolage</t>
  </si>
  <si>
    <t xml:space="preserve">Organismes effectuant des versements </t>
  </si>
  <si>
    <r>
      <t xml:space="preserve">Inspections et visites d’information </t>
    </r>
    <r>
      <rPr>
        <i/>
        <sz val="10"/>
        <rFont val="Times New Roman"/>
        <family val="1"/>
      </rPr>
      <t xml:space="preserve">(nombre) </t>
    </r>
  </si>
  <si>
    <r>
      <t>Formations</t>
    </r>
    <r>
      <rPr>
        <sz val="10"/>
        <rFont val="Arial"/>
        <family val="2"/>
      </rPr>
      <t xml:space="preserve"> </t>
    </r>
    <r>
      <rPr>
        <i/>
        <sz val="9"/>
        <rFont val="Times New Roman"/>
        <family val="1"/>
      </rPr>
      <t>(nombre)</t>
    </r>
  </si>
  <si>
    <r>
      <t>Gigaoctets éliminés</t>
    </r>
    <r>
      <rPr>
        <sz val="10.5"/>
        <rFont val="Times New Roman"/>
        <family val="1"/>
      </rPr>
      <t xml:space="preserve"> (1)</t>
    </r>
  </si>
  <si>
    <r>
      <t>Nombre de services uniques touchés</t>
    </r>
    <r>
      <rPr>
        <sz val="10"/>
        <rFont val="Arial"/>
        <family val="2"/>
      </rPr>
      <t xml:space="preserve"> (2)</t>
    </r>
  </si>
  <si>
    <t xml:space="preserve">1. Services déconcentrés et établissements publics de l’État à compétence départementale ou locale (3) </t>
  </si>
  <si>
    <t xml:space="preserve">3. Administrations centrales délocalisées et établissements publics nationaux de l’État (5) </t>
  </si>
  <si>
    <t xml:space="preserve">Documents numériques </t>
  </si>
  <si>
    <t xml:space="preserve">5. Dérogations aux règles de communicabilité des archives publiques </t>
  </si>
  <si>
    <t xml:space="preserve">- Nombre de dérogations instruites </t>
  </si>
  <si>
    <t xml:space="preserve">- Nombre d’articles accordés </t>
  </si>
  <si>
    <t xml:space="preserve">- Nombre d’articles refusés </t>
  </si>
  <si>
    <t xml:space="preserve">6. Nombre total de recherches par correspondance </t>
  </si>
  <si>
    <t>- à caractère scientifique</t>
  </si>
  <si>
    <t>- à caractère généalogique</t>
  </si>
  <si>
    <t>- à caractère administratif et autres</t>
  </si>
  <si>
    <t xml:space="preserve">Les recherches sont-elles effectuées à titre onéreux ? </t>
  </si>
  <si>
    <t>Si oui, sur quel barème ?</t>
  </si>
  <si>
    <t>7. Réutilisation des informations publiques</t>
  </si>
  <si>
    <t>1. Existence d’un site propre ou d’une rubrique internet des archives</t>
  </si>
  <si>
    <t xml:space="preserve">Adresse du site ou de la rubrique </t>
  </si>
  <si>
    <t xml:space="preserve">Adresses complémentaires </t>
  </si>
  <si>
    <t>Date de création ou de refonte du site internet</t>
  </si>
  <si>
    <t>Le cas échéant, date prévue de mise en ligne</t>
  </si>
  <si>
    <t>Nouveautés du site ou singularités à signaler</t>
  </si>
  <si>
    <t>2. Fréquentation du site</t>
  </si>
  <si>
    <t>Nombre de pages vues</t>
  </si>
  <si>
    <t>Nombre de visites</t>
  </si>
  <si>
    <t>Nombre de visiteurs uniques</t>
  </si>
  <si>
    <t>Ergonomie (fonctions transverses)</t>
  </si>
  <si>
    <t>- informations pratiques</t>
  </si>
  <si>
    <t>- mentions légales</t>
  </si>
  <si>
    <t>- moteur de recherche</t>
  </si>
  <si>
    <t>- choix de la langue</t>
  </si>
  <si>
    <t>Accessibilité</t>
  </si>
  <si>
    <t xml:space="preserve">- respect des normes générales d'accessibilité </t>
  </si>
  <si>
    <t>- dispositifs particuliers pour certaines catégories de publics (malvoyants par exemple)</t>
  </si>
  <si>
    <t xml:space="preserve">- accès à certaines parties d’Internet payant </t>
  </si>
  <si>
    <t>Contenus</t>
  </si>
  <si>
    <t>- aide à la recherche (guides, fiches)</t>
  </si>
  <si>
    <t>- aide à l'archivage (conseils d’archivage pour les administrations ou les particuliers)</t>
  </si>
  <si>
    <t>- état des fonds</t>
  </si>
  <si>
    <t>groupements de collectivités (8)</t>
  </si>
  <si>
    <t>7. Établissements publics de santé (centres hospitaliers, hôpitaux locaux)</t>
  </si>
  <si>
    <t>8. Officiers publics ou ministériels (dont notaires)</t>
  </si>
  <si>
    <t xml:space="preserve">9. Organismes de droit privé chargés d’une mission de service public (9) </t>
  </si>
  <si>
    <t xml:space="preserve">Total général </t>
  </si>
  <si>
    <t>2.1. Centres de préarchivage</t>
  </si>
  <si>
    <t xml:space="preserve">Nombre de centre(s) de conservation des archives courantes et intermédiaires </t>
  </si>
  <si>
    <t>Plombières-lès-Dijon</t>
  </si>
  <si>
    <t>Semur-en-Auxois</t>
  </si>
  <si>
    <t>Service départemental incendie et secours</t>
  </si>
  <si>
    <t>Parc naturel régional du Morvan</t>
  </si>
  <si>
    <t>Conseil départemental de la Côte-d'Or, cabinet du Président</t>
  </si>
  <si>
    <t>Conseil départemental de la Côte-d'Or, Muséoparc Alésia</t>
  </si>
  <si>
    <t>Activités liées (visites, conférences, actions du service éducatif)</t>
  </si>
  <si>
    <t>Nombre de visiteurs</t>
  </si>
  <si>
    <t>Nombre d'étapes</t>
  </si>
  <si>
    <t>Durée moyenne des étapes</t>
  </si>
  <si>
    <t>Année de création</t>
  </si>
  <si>
    <t>Nombre total de visiteurs des expositions fixes</t>
  </si>
  <si>
    <t xml:space="preserve">Dont scolaires  </t>
  </si>
  <si>
    <t>S'agit-il de quantités dénombrées ou estimées ?</t>
  </si>
  <si>
    <t>Nombre d'expositions extérieures auxquelles le service a participé</t>
  </si>
  <si>
    <t xml:space="preserve">Nombre de documents prêtés à des expositions extérieures </t>
  </si>
  <si>
    <t xml:space="preserve">2. Publications </t>
  </si>
  <si>
    <t>Type de publication</t>
  </si>
  <si>
    <t>Thématique</t>
  </si>
  <si>
    <t>Titre</t>
  </si>
  <si>
    <t>Mode de diffusion</t>
  </si>
  <si>
    <t>Tirage (si papier)</t>
  </si>
  <si>
    <t>Éditeur(s)</t>
  </si>
  <si>
    <t>Prix</t>
  </si>
  <si>
    <t>ISBN</t>
  </si>
  <si>
    <t>Date (année)</t>
  </si>
  <si>
    <t>Existence</t>
  </si>
  <si>
    <t>Locaux</t>
  </si>
  <si>
    <t>Structure inspectée</t>
  </si>
  <si>
    <t>Population (le cas échéant)</t>
  </si>
  <si>
    <t>Année de la précédente inspection</t>
  </si>
  <si>
    <t>ETP affecté aux archives</t>
  </si>
  <si>
    <t>4. Récolements municipaux</t>
  </si>
  <si>
    <t xml:space="preserve">Nombre dans le département </t>
  </si>
  <si>
    <t>Communes de moins de 2 000 habitants</t>
  </si>
  <si>
    <t>Communes de plus de 2 000 habitants</t>
  </si>
  <si>
    <t xml:space="preserve"> - </t>
  </si>
  <si>
    <t>EPCI</t>
  </si>
  <si>
    <t>Établissements publics de santé</t>
  </si>
  <si>
    <t>6. Dépôts d’office en 2016</t>
  </si>
  <si>
    <t>5 745 demi-journées - 3 922 journées.</t>
  </si>
  <si>
    <r>
      <t xml:space="preserve">Autres activités à préciser : </t>
    </r>
    <r>
      <rPr>
        <i/>
        <sz val="10.5"/>
        <color indexed="62"/>
        <rFont val="Times New Roman"/>
        <family val="1"/>
      </rPr>
      <t>concerts accompagnant la lecture d'archives, comptabilisés sur cette ligne.</t>
    </r>
  </si>
  <si>
    <t>Salles de lecture</t>
  </si>
  <si>
    <t>Route des Grands Crus / Chartreux / Muséum d'histoire naturelle / Nuit de la Science</t>
  </si>
  <si>
    <t>Autres manifestations organisées par le ministère de la Culture (Nuit des musées, Mois du patrimoine écrit)</t>
  </si>
  <si>
    <t>Fréquentation</t>
  </si>
  <si>
    <t>Activités et partenariats au niveau international</t>
  </si>
  <si>
    <t>Action en faveur de publics spécifiques (handicapés, prisonniers, jeunes en difficulté)</t>
  </si>
  <si>
    <t>- Nombre de personnes touchées</t>
  </si>
  <si>
    <t>- Détaillez les actions</t>
  </si>
  <si>
    <t>Nombre total de personnes ayant bénéficié de l'offre culturelle et scientifique du service d'archives (hors exposition)</t>
  </si>
  <si>
    <t xml:space="preserve">b. Enseignement et recherche </t>
  </si>
  <si>
    <t xml:space="preserve">- Participation à des groupes, centres ou conseils universitaires </t>
  </si>
  <si>
    <t>- Fréquentation du service par des groupes d'étudiants</t>
  </si>
  <si>
    <t>- Participation à des jurys</t>
  </si>
  <si>
    <t>- Enseignements hors université</t>
  </si>
  <si>
    <t>Secrétaire général</t>
  </si>
  <si>
    <t>Colloque à Saint-Flour sur les créations d'évêchés ; colloques à Paris et à Angers sur le crowdsourcing.</t>
  </si>
  <si>
    <t>Etudiants de BTS Tourisme, licence APICA, licence Lettres option métiers du livre…</t>
  </si>
  <si>
    <r>
      <t>Une garde aux urgences</t>
    </r>
    <r>
      <rPr>
        <sz val="10.5"/>
        <color indexed="18"/>
        <rFont val="Times New Roman"/>
        <family val="1"/>
      </rPr>
      <t xml:space="preserve"> (exposition photographique)</t>
    </r>
  </si>
  <si>
    <t>Fonctionnement du service éducatif</t>
  </si>
  <si>
    <t xml:space="preserve">Locaux dédiés </t>
  </si>
  <si>
    <t xml:space="preserve">Produits pédagogiques et culturels (catalogues, mallettes, livres, multimédia) </t>
  </si>
  <si>
    <t>Nombre de professeurs</t>
  </si>
  <si>
    <t>Nombre d’heures de décharge par semaine</t>
  </si>
  <si>
    <t>Nombre d’heures supplémentaires par semaine</t>
  </si>
  <si>
    <t xml:space="preserve">ETP hors enseignants fournis par le service </t>
  </si>
  <si>
    <t>Nombre total d'ETP en milieu scolaire</t>
  </si>
  <si>
    <t>Nombre de scolaires accueillis par le service</t>
  </si>
  <si>
    <t xml:space="preserve">dont classes élémentaires </t>
  </si>
  <si>
    <t>dont collégiens</t>
  </si>
  <si>
    <t>dont lycéens</t>
  </si>
  <si>
    <t>dont lycées professionnels (dont lycées agricoles)</t>
  </si>
  <si>
    <t>Nombre d’élèves accueillis hors temps scolaire (centres aérés, par exemple)</t>
  </si>
  <si>
    <t>Mise aux normes ascenseur (3 858,47 €), remplacement batterie porte et sandow sécurité porte piétonne (355,83), marquage vitre (182,86 €), remplacement batterie onduleur (636 €), taille sécurité arbres (480 €), installation d'un coffret by-pass (708,00 €), réparation de chéneaux (1 880,79 €), remplacement clavier alarme intrusion (337,44 €), travaux éclairage et réparation diverses (1 250,40 €), remplacement d'un chauffe-eau (459,60 €), paramétrage GTC (720,00 €), remplacement circulateur double sur circuit logement (3 703,90 €).</t>
  </si>
  <si>
    <t>Académie des sciences, arts et belles-lettres de Dijon</t>
  </si>
  <si>
    <t>Membre associé</t>
  </si>
  <si>
    <t>Cercle généalogique de Côte-d'Or</t>
  </si>
  <si>
    <t xml:space="preserve">Nom </t>
  </si>
  <si>
    <t>Siège social aux archives</t>
  </si>
  <si>
    <t xml:space="preserve">Forme de votre participation </t>
  </si>
  <si>
    <t>Population :</t>
  </si>
  <si>
    <t>1- PERSONNEL ET BUDGET</t>
  </si>
  <si>
    <t xml:space="preserve"> Personnels d’État (nombre de personnes physiques)</t>
  </si>
  <si>
    <t>Personnels d’État (équivalent temps plein)</t>
  </si>
  <si>
    <t xml:space="preserve"> Personnels territoriaux (nombre de personnes physiques)</t>
  </si>
  <si>
    <t xml:space="preserve"> Personnels territoriaux (équivalent temps plein)</t>
  </si>
  <si>
    <t xml:space="preserve">2- ACCROISSEMENT DES FONDS </t>
  </si>
  <si>
    <t>Nombre de tableaux de gestion achevés et mis en service dans l'année</t>
  </si>
  <si>
    <t>Métrage linéaire nouvellement occupé dans l'année</t>
  </si>
  <si>
    <t>Accroissement des fonds publics dans l'année (ml)</t>
  </si>
  <si>
    <t>Accroissement des fonds publics dans l'année (Go)</t>
  </si>
  <si>
    <t>Accroissement des fonds publics dans l'année (unités)</t>
  </si>
  <si>
    <t>Accroissement des fonds privés dans l'année (ml)</t>
  </si>
  <si>
    <t>Accroissement des fonds privés dans l'année (unités)</t>
  </si>
  <si>
    <t>Accroissement de la bibliothèque dans l'année (ml)</t>
  </si>
  <si>
    <t>Actions relatives à l'archivage électronique (oui/non)</t>
  </si>
  <si>
    <t>3- INSTRUMENTS DE RECHERCHE</t>
  </si>
  <si>
    <t>Fonds munis d’un instrument de recherche dans l’année (ml)</t>
  </si>
  <si>
    <t>Fonds munis d’un instrument de recherche dans l’année sur le total des fonds collectés dans l’année (%)</t>
  </si>
  <si>
    <t>Nombre d'instruments de recherche synthétiques</t>
  </si>
  <si>
    <t>Nombre d'instruments de recherche analytiques</t>
  </si>
  <si>
    <t>Total des fonds munis d’un instrument de recherche (ml)</t>
  </si>
  <si>
    <t>Fonds munis d'un instrument de recherche sur l'ensemble des fonds conservés (%)</t>
  </si>
  <si>
    <t>4- CONSERVATION ET RESTAURATION</t>
  </si>
  <si>
    <t xml:space="preserve"> Fonds bien conditionnés ( ml)</t>
  </si>
  <si>
    <t>Fonds bien conditionnés sur l’ensemble des fonds conservés (%)</t>
  </si>
  <si>
    <t xml:space="preserve"> Magasins (m²)</t>
  </si>
  <si>
    <t xml:space="preserve"> Magasins aux normes (m²)</t>
  </si>
  <si>
    <t>(% par rapport à la surface)</t>
  </si>
  <si>
    <t>Surface totale du bâtiment (m²)</t>
  </si>
  <si>
    <t>Fonds microfilmés dans l’année (ml)</t>
  </si>
  <si>
    <t>Opérations en interne de restauration (en nombre d’unités)</t>
  </si>
  <si>
    <t>Budget attribué à la restauration (externalisée)</t>
  </si>
  <si>
    <t>Atelier de restauration</t>
  </si>
  <si>
    <t>(INSEE 2014)</t>
  </si>
  <si>
    <t>03 80 63 66 98</t>
  </si>
  <si>
    <t>42 h 30 min.</t>
  </si>
  <si>
    <t>5-CONTRÔLE SCIENTIFIQUE ET TECHNIQUE</t>
  </si>
  <si>
    <t>Communes ayant été inspectées ou visitées</t>
  </si>
  <si>
    <t>Inspections et visites réalisées, toutes structures juridiques confondues</t>
  </si>
  <si>
    <t>- dont services décentralisés (départementaux et régionaux)</t>
  </si>
  <si>
    <t>Séances de formation dispensées</t>
  </si>
  <si>
    <t>Visas d’élimination accordés (ml)</t>
  </si>
  <si>
    <t>Nombre de centres de pré-archivage dans le département</t>
  </si>
  <si>
    <t>Recours à des sociétés privées d'archivage ? (oui / non)</t>
  </si>
  <si>
    <t>6- OCCUPATION DE L'ESPACE ET NOUVEAUX ÉQUIPEMENTS</t>
  </si>
  <si>
    <t>Métrage équipé (ml)</t>
  </si>
  <si>
    <t>Métrage occupé (ml)</t>
  </si>
  <si>
    <t>Métrage occupé par rapport au métrage équipé (%)</t>
  </si>
  <si>
    <t>Métrage linéaire disponible au 31 décembre 2016 (ml)</t>
  </si>
  <si>
    <t>7- NUMÉRISATION</t>
  </si>
  <si>
    <t xml:space="preserve">Pages numérisées (accroissement annuel) </t>
  </si>
  <si>
    <t xml:space="preserve">Pages numérisées depuis le début des opérations de numérisation </t>
  </si>
  <si>
    <t>dont état civil</t>
  </si>
  <si>
    <t xml:space="preserve">Images numérisées (accroissement annuel) </t>
  </si>
  <si>
    <t xml:space="preserve">Images numérisées depuis le début des opérations de numérisation </t>
  </si>
  <si>
    <t>dont cadastre et plans</t>
  </si>
  <si>
    <t>8- MISE EN LIGNE</t>
  </si>
  <si>
    <t>Adresse du site internet du service/de la page archives</t>
  </si>
  <si>
    <r>
      <t>Pages mises en ligne depuis le début des opérations de mise en ligne</t>
    </r>
    <r>
      <rPr>
        <sz val="9"/>
        <color indexed="23"/>
        <rFont val="Arial"/>
        <family val="2"/>
      </rPr>
      <t xml:space="preserve"> </t>
    </r>
  </si>
  <si>
    <t>Pages mises en ligne par rapport au nombre de pages numérisées (%)</t>
  </si>
  <si>
    <t xml:space="preserve">Images mises en ligne depuis le début des opérations de mise en ligne </t>
  </si>
  <si>
    <t>Images mises en ligne par rapport au nombre d’images numérisées (%)</t>
  </si>
  <si>
    <t>Pages disponibles en local</t>
  </si>
  <si>
    <t>Pages disponibles en local par rapport au nombre de pages numérisées (%)</t>
  </si>
  <si>
    <t>Images disponibles en local</t>
  </si>
  <si>
    <t>Images disponibles en local par rapport aux images numérisées (%)</t>
  </si>
  <si>
    <t>9- COMMUNICATION</t>
  </si>
  <si>
    <t>Lecteurs (personnes physiques inscrites)</t>
  </si>
  <si>
    <t>dont généalogistes</t>
  </si>
  <si>
    <t>(en %)</t>
  </si>
  <si>
    <t>dont chercheurs/scientifiques</t>
  </si>
  <si>
    <t>Police, ordre public</t>
  </si>
  <si>
    <t>Université de Bourgogne/SEFCA</t>
  </si>
  <si>
    <t xml:space="preserve">Réévaluation des versements de fiches médico-scolaires : échantillonnage de l'ensemble de ces fiches selon le cadre méthodologique. 16 ml de fiches ont été éliminés </t>
  </si>
  <si>
    <t>dont recherches individuelles/administratives</t>
  </si>
  <si>
    <t>Accès à la salle de lecture (en nombre de séances de travail)</t>
  </si>
  <si>
    <t xml:space="preserve">Communications </t>
  </si>
  <si>
    <t>Recherches par correspondance</t>
  </si>
  <si>
    <t>Dérogations instruites</t>
  </si>
  <si>
    <t>Articles accordés</t>
  </si>
  <si>
    <t>Articles refusés</t>
  </si>
  <si>
    <t>10- CONSULTATION EN LIGNE</t>
  </si>
  <si>
    <t>Pages/images vues (en nombre)</t>
  </si>
  <si>
    <t>Association CEMEA Bourgogne</t>
  </si>
  <si>
    <t>Docks de Bourgogne</t>
  </si>
  <si>
    <t>Comité d'histoire de la Révolution Française</t>
  </si>
  <si>
    <t>Fonds Bullier</t>
  </si>
  <si>
    <t>/</t>
  </si>
  <si>
    <t>VHS</t>
  </si>
  <si>
    <t>Visites sur le site internet (en nombre de connexions)</t>
  </si>
  <si>
    <t>Visiteurs uniques</t>
  </si>
  <si>
    <t>11- EXPOSITIONS ET ANIMATIONS</t>
  </si>
  <si>
    <t xml:space="preserve"> 1. BUDGET RÉALISÉ</t>
  </si>
  <si>
    <r>
      <t xml:space="preserve"> 2. PERSONNEL</t>
    </r>
    <r>
      <rPr>
        <sz val="10"/>
        <rFont val="Arial"/>
        <family val="2"/>
      </rPr>
      <t xml:space="preserve">  </t>
    </r>
  </si>
  <si>
    <t>3.  BÂTIMENTS</t>
  </si>
  <si>
    <t>4. CONTRÔLE SCIENTIFIQUE ET TECHNIQUE</t>
  </si>
  <si>
    <t>5. RELATIONS AVEC LES PRODUCTEURS</t>
  </si>
  <si>
    <t>6. COLLECTE ET CONSTITUTION DES FONDS</t>
  </si>
  <si>
    <t>7. TRAITEMENT DES FONDS</t>
  </si>
  <si>
    <t>8. INFORMATIQUE</t>
  </si>
  <si>
    <t>9. CONSERVATION</t>
  </si>
  <si>
    <t>10. PHOTOGRAPHIE, MICROFILMAGE, NUMÉRISATION ET MISE EN LIGNE</t>
  </si>
  <si>
    <t>11. COMMUNICATION</t>
  </si>
  <si>
    <t>12. SITE INTERNET</t>
  </si>
  <si>
    <t>13. VALORISATION</t>
  </si>
  <si>
    <t xml:space="preserve">1. Services déconcentrés et établissements publics de l’État à compétence départementale ou locale  </t>
  </si>
  <si>
    <t xml:space="preserve">Sous-total État  </t>
  </si>
  <si>
    <t>5. Services du conseil régional et assimilés</t>
  </si>
  <si>
    <t xml:space="preserve">Sous-total collectivités  </t>
  </si>
  <si>
    <t>8. Officiers publics et ministériels</t>
  </si>
  <si>
    <t>10. Archives publiques revendiquées</t>
  </si>
  <si>
    <t xml:space="preserve">Sous-total autres </t>
  </si>
  <si>
    <t xml:space="preserve">Total </t>
  </si>
  <si>
    <t>Revendications</t>
  </si>
  <si>
    <t>Nombre de revendications effectuées</t>
  </si>
  <si>
    <t>Détail des revendications</t>
  </si>
  <si>
    <t xml:space="preserve">- Avez-vous effectué la conversion de ces données au format SIARD ? </t>
  </si>
  <si>
    <t xml:space="preserve">- Comment conservez-vous ces données actuellement ? </t>
  </si>
  <si>
    <t xml:space="preserve">- Avez-vous installé l'application de visualisation VisuMatrice en salle de lecture ? </t>
  </si>
  <si>
    <t>Remarques particulières sur le versement de la matrice cadastrale numérique</t>
  </si>
  <si>
    <t>2. Archives privées</t>
  </si>
  <si>
    <t>Nom du fonds</t>
  </si>
  <si>
    <t>Typologie</t>
  </si>
  <si>
    <t>Gigaoctets</t>
  </si>
  <si>
    <t xml:space="preserve">Unités </t>
  </si>
  <si>
    <t>3</t>
  </si>
  <si>
    <t>4</t>
  </si>
  <si>
    <t>5</t>
  </si>
  <si>
    <t>6</t>
  </si>
  <si>
    <t>8</t>
  </si>
  <si>
    <t>10</t>
  </si>
  <si>
    <t>11</t>
  </si>
  <si>
    <t>Lecture  de textes de poilus en maison de retraite (compté dans les lectures d'archives)</t>
  </si>
  <si>
    <t>Expositions aux Archives départementales (en nombre)</t>
  </si>
  <si>
    <t>Le cas échéant, nombre total de visiteurs</t>
  </si>
  <si>
    <t>Le cas échéant, nombre de visiteurs scolaires</t>
  </si>
  <si>
    <t>Expositions réalisées en collaboration avec d'autres services (en nombre)</t>
  </si>
  <si>
    <t>Scolaires accueillis (en nombre d'élèves)</t>
  </si>
  <si>
    <t>Public des conférences, lectures et autres</t>
  </si>
  <si>
    <t>Ministère de la Culture</t>
  </si>
  <si>
    <t>75003 Paris</t>
  </si>
  <si>
    <t>Sommaire enquête statistique 2017</t>
  </si>
  <si>
    <t>Mode (interne/externe : donner le nom du prestataire)</t>
  </si>
  <si>
    <t xml:space="preserve"> Travaux de restructuration ou d'amélioration</t>
  </si>
  <si>
    <t xml:space="preserve">5. Réévaluation des fonds </t>
  </si>
  <si>
    <t xml:space="preserve">- Y-a-t-il eu mise en œuvre d’une politique de réévaluation des fonds ? </t>
  </si>
  <si>
    <t>Fonctions</t>
  </si>
  <si>
    <t>Nom du logiciel couvrant la fonction</t>
  </si>
  <si>
    <t>Date de mise en service</t>
  </si>
  <si>
    <t>Récolement des fonds et gestion des espaces</t>
  </si>
  <si>
    <t>Gestion des entrées et des services versants</t>
  </si>
  <si>
    <t>Des fonctionnalités de ce logiciel sont-elles déployées auprès des services versants ?</t>
  </si>
  <si>
    <t>Gestion des prêts et de la salle de lecture</t>
  </si>
  <si>
    <t>Description archivistique</t>
  </si>
  <si>
    <t>L'outil permet-il d'exporter les descriptions au format XML-EAD ?</t>
  </si>
  <si>
    <t>Oui</t>
  </si>
  <si>
    <t>Utilisez-vous par ailleurs au sein du service un éditeur XML ?
(ex. XMetal)</t>
  </si>
  <si>
    <t>Publication électronique des instruments de recherche (en salle de lecture et en ligne)</t>
  </si>
  <si>
    <t>Diffusion des fonds numérisés (en salle de lecture et en ligne)</t>
  </si>
  <si>
    <t>Gestion de contenu du site Web (CMS)</t>
  </si>
  <si>
    <t>Catalogage de la bibliothèque</t>
  </si>
  <si>
    <t>Informatisation des services versants</t>
  </si>
  <si>
    <t>Si vous avez connaissance de l'utilisation par un service administratif d'un logiciel de gestion de ses archives, merci de bien vouloir indiquer le nom de ce service et le logiciel utilisé.</t>
  </si>
  <si>
    <t>Nom du service</t>
  </si>
  <si>
    <t>Logiciel de gestion des archives utilisé</t>
  </si>
  <si>
    <t>Système d’archivage électronique des archives</t>
  </si>
  <si>
    <t>Les Archives disposent-elles d’un SAE ?</t>
  </si>
  <si>
    <t>Si oui, quel est son nom ?</t>
  </si>
  <si>
    <t>Quelle est son année de mise en service ?</t>
  </si>
  <si>
    <t>Les Archives participent-elles à un projet de SAE mutualisé ?</t>
  </si>
  <si>
    <t xml:space="preserve">Avec qui ? </t>
  </si>
  <si>
    <t>Le projet est-il internalisé ou externalisé ?</t>
  </si>
  <si>
    <t>Quel est le périmètre du SAE ?</t>
  </si>
  <si>
    <t>Quel est le nom du SAE ?</t>
  </si>
  <si>
    <t>Si les Archives n’ont pas de SAE, y a-t-il une réflexion en cours ?</t>
  </si>
  <si>
    <t xml:space="preserve">1.  Récolement </t>
  </si>
  <si>
    <t>Existe-il un récolement permanent ?</t>
  </si>
  <si>
    <t>Sinon, date du dernier récolement</t>
  </si>
  <si>
    <t>Nom du système de récolement utilisé</t>
  </si>
  <si>
    <t xml:space="preserve">2.  État des magasins occupés (en totalité ou en partie) </t>
  </si>
  <si>
    <t xml:space="preserve">Contrôle des conditions climatiques assuré </t>
  </si>
  <si>
    <t>Mode de contrôle manuel des conditions climatiques</t>
  </si>
  <si>
    <t>Mode de contrôle automatique des conditions climatiques</t>
  </si>
  <si>
    <t xml:space="preserve">Estimation du nombre de m² de magasins aux normes </t>
  </si>
  <si>
    <t>Un magasin est aux normes s'il respecte les 3 critères conjugués suivants: température, humidité relative et détection incendie.</t>
  </si>
  <si>
    <t>- Nombre de m² aux normes au 31-12-2016</t>
  </si>
  <si>
    <t xml:space="preserve">Détail de l'état des magasins occupés </t>
  </si>
  <si>
    <t>Bâtiment 1</t>
  </si>
  <si>
    <t>Annexe 4</t>
  </si>
  <si>
    <t>Détailler les dépôts d'office</t>
  </si>
  <si>
    <t>Liste des communes concernées par les interventions de ce service pendant l’année 2017</t>
  </si>
  <si>
    <t xml:space="preserve">Nature des liens exercé par le directeur des archives départementales sur ces interventions </t>
  </si>
  <si>
    <t>8. Coordination régionale</t>
  </si>
  <si>
    <t>Quelle forme a pris la concertation mise en place au niveau de la nouvelle région ?</t>
  </si>
  <si>
    <r>
      <t>Le tableau ci-dessous recense les principales tâches susceptibles d'être traitées par un logiciel. Merci pour chacune d'elle d'indiquer le</t>
    </r>
    <r>
      <rPr>
        <b/>
        <i/>
        <sz val="10.5"/>
        <rFont val="Times New Roman"/>
        <family val="1"/>
      </rPr>
      <t xml:space="preserve"> nom de ce logiciel</t>
    </r>
    <r>
      <rPr>
        <i/>
        <sz val="10.5"/>
        <rFont val="Times New Roman"/>
        <family val="1"/>
      </rPr>
      <t xml:space="preserve"> et de répondre aux questions complémentaires.</t>
    </r>
  </si>
  <si>
    <t>Si oui, lesquelles ? 
(ex. : intranet service versant, rédaction informatisée par les producteurs des bordereaux de versement)</t>
  </si>
  <si>
    <r>
      <t>Conformité à la circulaire AD 97-4 du 1</t>
    </r>
    <r>
      <rPr>
        <vertAlign val="superscript"/>
        <sz val="10.5"/>
        <rFont val="Times New Roman"/>
        <family val="1"/>
      </rPr>
      <t>er</t>
    </r>
    <r>
      <rPr>
        <sz val="10.5"/>
        <rFont val="Times New Roman"/>
        <family val="1"/>
      </rPr>
      <t xml:space="preserve"> septembre 1997 relative au récolement des fonds  </t>
    </r>
  </si>
  <si>
    <t>- Nombre de m² aux normes au 31-12-2017</t>
  </si>
  <si>
    <t>(1) c'est-à-dire en boîtes solides, liasses bien enveloppées assurant une bonne protection contre la poussière, etc.</t>
  </si>
  <si>
    <t>n.c.</t>
  </si>
  <si>
    <t>Opérations menées en 2017</t>
  </si>
  <si>
    <t>3. Opérations de prises de vue et de numérisation (année 2017)</t>
  </si>
  <si>
    <t>Archives numériques – Versement de la matrice cadastrale numérique des années 2005 et 2006</t>
  </si>
  <si>
    <t xml:space="preserve">- Avez-vous téléchargé les données de la matrice cadastrale numérique des années 2005 et 2006 ? </t>
  </si>
  <si>
    <r>
      <t xml:space="preserve">Nombre de pages numérisées </t>
    </r>
    <r>
      <rPr>
        <b/>
        <sz val="10.5"/>
        <rFont val="Times New Roman"/>
        <family val="1"/>
      </rPr>
      <t>en 2017</t>
    </r>
  </si>
  <si>
    <r>
      <t xml:space="preserve">Nombre d'images numérisées </t>
    </r>
    <r>
      <rPr>
        <b/>
        <sz val="10.5"/>
        <color indexed="8"/>
        <rFont val="Times New Roman"/>
        <family val="1"/>
      </rPr>
      <t>en 2017</t>
    </r>
  </si>
  <si>
    <r>
      <t xml:space="preserve">Nombre d'heures sonores numérisées </t>
    </r>
    <r>
      <rPr>
        <b/>
        <sz val="10.5"/>
        <color indexed="8"/>
        <rFont val="Times New Roman"/>
        <family val="1"/>
      </rPr>
      <t>en 2017</t>
    </r>
  </si>
  <si>
    <r>
      <t xml:space="preserve">Nombre d'heures de films numérisées </t>
    </r>
    <r>
      <rPr>
        <b/>
        <sz val="10.5"/>
        <color indexed="8"/>
        <rFont val="Times New Roman"/>
        <family val="1"/>
      </rPr>
      <t>en 2017</t>
    </r>
  </si>
  <si>
    <t>Nombre total de ressources numérisées
(cumulé au 31/12/2017)*</t>
  </si>
  <si>
    <t>Ressources consultables en local
(cumulé au 31/12/2017)</t>
  </si>
  <si>
    <t>Ressources consultables en ligne
(cumulé au 31/12/2017)</t>
  </si>
  <si>
    <t>7. Détail des opérations de numérisation en 2017</t>
  </si>
  <si>
    <r>
      <t>Modalité de numérisation</t>
    </r>
    <r>
      <rPr>
        <i/>
        <sz val="8"/>
        <rFont val="Arial"/>
        <family val="2"/>
      </rPr>
      <t xml:space="preserve"> </t>
    </r>
    <r>
      <rPr>
        <sz val="9"/>
        <rFont val="Times New Roman"/>
        <family val="1"/>
      </rPr>
      <t>(à partir de l'original/à partir d'un support intermédiaire à préciser - microfilm, photographie..)</t>
    </r>
  </si>
  <si>
    <t>À quelle date ?</t>
  </si>
  <si>
    <t>Avez-vous adopté une licence à titre gratuit ?</t>
  </si>
  <si>
    <t>Si oui, laquelle ?</t>
  </si>
  <si>
    <t>Avez-vous adopté une licence à titre onéreux ?</t>
  </si>
  <si>
    <t>Avez-vous signé des licences?</t>
  </si>
  <si>
    <t>- Si oui :</t>
  </si>
  <si>
    <t>7.1. Mise en oeuvre du nouveau régime de réutilisation des données publiques</t>
  </si>
  <si>
    <t>3. Contenus du site internet</t>
  </si>
  <si>
    <t>- flux RSS des archives</t>
  </si>
  <si>
    <t>Nombre d'expositions conçues par le service en 2017</t>
  </si>
  <si>
    <t xml:space="preserve">   Dont virtuelles</t>
  </si>
  <si>
    <t>Détail des expositions fixes conçues en 2017</t>
  </si>
  <si>
    <t>Détail des expositions itinérantes conçues en 2017</t>
  </si>
  <si>
    <t>Détail des expositions itinérantes en circulation en 2017</t>
  </si>
  <si>
    <t>Détail des expositions virtuelles conçues en 2017</t>
  </si>
  <si>
    <t>Adresse sur le site</t>
  </si>
  <si>
    <t>Le cas échéant, détailler les prêts exceptionnels.</t>
  </si>
  <si>
    <t>Actions exceptionnelles faites en 2017</t>
  </si>
  <si>
    <t>Participez-vous à la Journée internationale des Archives le 9 juin ?</t>
  </si>
  <si>
    <r>
      <t xml:space="preserve">- </t>
    </r>
    <r>
      <rPr>
        <sz val="10.5"/>
        <rFont val="Times New Roman"/>
        <family val="1"/>
      </rPr>
      <t>Enseignement (cursus, matières enseignées)</t>
    </r>
  </si>
  <si>
    <t>Fréquentation totale du service (séances en salle de lecture, expositions, scolaires, autres actions culturelles)</t>
  </si>
  <si>
    <t>- dont services déconcentrés (services de l’État)</t>
  </si>
  <si>
    <t>Crédits de fonctionnement gérés par le service</t>
  </si>
  <si>
    <t>Crédits de fonctionnement gérés par la collectivité</t>
  </si>
  <si>
    <t>Crédits d'investissement gérés par le service</t>
  </si>
  <si>
    <t>Crédits d'investissement gérés par la collectivité</t>
  </si>
  <si>
    <t xml:space="preserve"> Fonds conservés cumulés au 31 décembre 2017 (ml)</t>
  </si>
  <si>
    <t>Communes de moins de 2 000 habitants dans le département</t>
  </si>
  <si>
    <t>Communes de plus de 2 000 habitants dans le département</t>
  </si>
  <si>
    <t>Communes ayant effectué un dépôt d'archives au 31 décembre 2017</t>
  </si>
  <si>
    <t>Si oui, métrage linéaire occupé au 31 décembre 2017</t>
  </si>
  <si>
    <t>Expositions itinérantes créées dans l’année</t>
  </si>
  <si>
    <t>[à remplir par le DAD en chef-lieu de région]</t>
  </si>
  <si>
    <t>Les normes climatiques sont  les suivantes : température comprise entre 16 et 25°C, hygrométrie entre 45 et 55%, brassage de l'air 3 vol/h et renouvellement de l'air.</t>
  </si>
  <si>
    <t>Quels outils ont été élaborés pour favoriser la coordination régionale ?</t>
  </si>
  <si>
    <t>Évolution du service au cours de l’année</t>
  </si>
  <si>
    <t>Donner le nom des administrations centrales délocalisées et des établissements publics nationaux de l’État concernés.</t>
  </si>
  <si>
    <r>
      <t>Fonds « convenablement » conditionnés (en ml) (1)</t>
    </r>
    <r>
      <rPr>
        <sz val="10"/>
        <color indexed="8"/>
        <rFont val="Arial"/>
        <family val="2"/>
      </rPr>
      <t xml:space="preserve"> </t>
    </r>
  </si>
  <si>
    <t>Quels fonds projetez-vous d'ouvrir à l'indexation collaborative en 2018 et les années suivantes ?</t>
  </si>
  <si>
    <t xml:space="preserve">Disposez-vous d'un outil d'indexation collaborative (plateforme d'indexation ou autre) ? </t>
  </si>
  <si>
    <t>Si oui, préciser les fonds ouverts à l’indexation collaborative et leur date d’ouverture</t>
  </si>
  <si>
    <t>Détailler les nouveautés de 2017</t>
  </si>
  <si>
    <t>Nouveautés de 2017</t>
  </si>
  <si>
    <t>Expositions virtuelles créées dans l'année</t>
  </si>
  <si>
    <t>Département :</t>
  </si>
  <si>
    <t>Direction générale des Patrimoines</t>
  </si>
  <si>
    <t>SERVICE INTERMINISTÉRIEL DES ARCHIVES DE FRANCE</t>
  </si>
  <si>
    <t>Sous-direction de la communication et de la valorisation des archives</t>
  </si>
  <si>
    <t xml:space="preserve">Bureau des études et des partenariats scientifiques </t>
  </si>
  <si>
    <t>Bureau de la coordination du réseau</t>
  </si>
  <si>
    <t>56 rue des Francs-Bourgeois</t>
  </si>
  <si>
    <t>ENQUÊTE STATISTIQUE ANNUELLE</t>
  </si>
  <si>
    <t>sur l’activité des services d’archives contrôlés</t>
  </si>
  <si>
    <t>DÉPARTEMENT</t>
  </si>
  <si>
    <t xml:space="preserve">Département </t>
  </si>
  <si>
    <t xml:space="preserve">Région </t>
  </si>
  <si>
    <t xml:space="preserve">Population </t>
  </si>
  <si>
    <t>Nombre de prises de vue effectuées par l’atelier photographique pour les lecteurs</t>
  </si>
  <si>
    <t>Nombre de prises de vue pour les besoins internes du service (exposition, catalogue)</t>
  </si>
  <si>
    <t>Nombre de prises de vue pour les reportages photographiques</t>
  </si>
  <si>
    <t>Travaux de reproduction des fonds</t>
  </si>
  <si>
    <t>En interne</t>
  </si>
  <si>
    <t>En externe</t>
  </si>
  <si>
    <t>4. Autres observations sur l'activité de l'atelier photographique</t>
  </si>
  <si>
    <t>Champ libre pour signaler d'autres éléments sur l'orientation des activités du laboratoire photographique (tirages photographiques, temps passé au post-traitement, contrôle des supports optiques, transferts de supports, nouveaux équipements acquis par le service)</t>
  </si>
  <si>
    <t>5. Ressources numérisées et mise en ligne</t>
  </si>
  <si>
    <t>1350 - 1404</t>
  </si>
  <si>
    <t>Image fixe</t>
  </si>
  <si>
    <t>jpeg</t>
  </si>
  <si>
    <t>A partir de l'original</t>
  </si>
  <si>
    <t>en cours</t>
  </si>
  <si>
    <t>interne</t>
  </si>
  <si>
    <t>local</t>
  </si>
  <si>
    <t>JPEG, TIFF</t>
  </si>
  <si>
    <t>Local, Internet</t>
  </si>
  <si>
    <t>http://www.archives.cotedor.fr/cms/archives-en-ligne.html</t>
  </si>
  <si>
    <t>jpeg-tiff</t>
  </si>
  <si>
    <t>A partir de l'original (photo et plaques de verre)</t>
  </si>
  <si>
    <t>Local + clé à destination des déposants</t>
  </si>
  <si>
    <t>Suite Adobe + Limb</t>
  </si>
  <si>
    <t>Microsoft Office</t>
  </si>
  <si>
    <t>Nombre de pages numérisées (documents manuscrits et imprimés)</t>
  </si>
  <si>
    <t>dont registres paroissiaux et état civil</t>
  </si>
  <si>
    <t>Nombre d'images numérisées</t>
  </si>
  <si>
    <t>dont cadastre ancien</t>
  </si>
  <si>
    <t>Nombre d'heures sonores numérisées</t>
  </si>
  <si>
    <t>Nombre d'heures de films numérisées</t>
  </si>
  <si>
    <t xml:space="preserve">6. Conservation pérenne </t>
  </si>
  <si>
    <t>Microfilm</t>
  </si>
  <si>
    <t xml:space="preserve">Existence d'un master </t>
  </si>
  <si>
    <t>Envoi au Centre national du microfilm et de la numérisation (Espeyran) de ce master</t>
  </si>
  <si>
    <t>Copie déposée à Espeyran</t>
  </si>
  <si>
    <t>(ml)</t>
  </si>
  <si>
    <t>(Go)</t>
  </si>
  <si>
    <t>Pourcentage des copies déposées à Espeyran sur le fonds total</t>
  </si>
  <si>
    <t>Fonds numérisé</t>
  </si>
  <si>
    <t>Titre du projet</t>
  </si>
  <si>
    <r>
      <t xml:space="preserve">Description
</t>
    </r>
    <r>
      <rPr>
        <sz val="9"/>
        <rFont val="Times New Roman"/>
        <family val="1"/>
      </rPr>
      <t xml:space="preserve">(de 100 à 150 mots ; détail des fonds ou collections numérisées, exemples de pièces remarquables, intérêt historique et scientifique, auteurs et personnages concernés) </t>
    </r>
  </si>
  <si>
    <t>Dates extrêmes des documents numérisés</t>
  </si>
  <si>
    <t>Projet de mutualisation d'un SAE pour l'archivage intermédiaire (départements de la Côte-d'Or, de la Nièvre, de la Saône-et-Loire et de l'Yonne), anciennement e-Bourgogne, devenu TerNum.</t>
  </si>
  <si>
    <t>Ruffey-lès-Échirey</t>
  </si>
  <si>
    <t>8.1. Action du directeur des archives départementales en chef-lieu de région</t>
  </si>
  <si>
    <t>Pas de concertation entre les 8 directeurs d'AD de Bourgogne-Franche-Comté en 2017 ; mais une concertation régulière avec la directrice des AD du Doubs (Besançon étant une ancienne capitale de région). Une réunion réunissant l'ensemble des directeurs des Archives départementales de la Région a été organisée le 23 janvier 2018.</t>
  </si>
  <si>
    <t>inventaire dactylo-graphié</t>
  </si>
  <si>
    <t>Séries 3 F, L (fasc. 1) et L 826-870</t>
  </si>
  <si>
    <t>Détailler le cas échéant :</t>
  </si>
  <si>
    <t>*</t>
  </si>
  <si>
    <t>8 rue Jeannin - 21000 Dijon</t>
  </si>
  <si>
    <t>41 quai Gauthey - 21000 Dijon</t>
  </si>
  <si>
    <t xml:space="preserve">1. Dépenses propres au service </t>
  </si>
  <si>
    <t>Salaires et charges de personnel à la charge de la collectivité locale</t>
  </si>
  <si>
    <t xml:space="preserve">Montant total  </t>
  </si>
  <si>
    <t xml:space="preserve">Fonctionnement </t>
  </si>
  <si>
    <t xml:space="preserve">- dont crédits gérés directement par le service </t>
  </si>
  <si>
    <t xml:space="preserve">- dont crédits gérés par la collectivité locale pour le service </t>
  </si>
  <si>
    <t xml:space="preserve">Investissement </t>
  </si>
  <si>
    <t>Dépenses spécifiques par nature</t>
  </si>
  <si>
    <t xml:space="preserve">Conditionnement   </t>
  </si>
  <si>
    <t>Reliure et restauration</t>
  </si>
  <si>
    <t xml:space="preserve">Microfilmage </t>
  </si>
  <si>
    <t xml:space="preserve">Numérisation </t>
  </si>
  <si>
    <t>Maintenance des outils informatiques</t>
  </si>
  <si>
    <t>Élimination d'archives</t>
  </si>
  <si>
    <t>Encodage</t>
  </si>
  <si>
    <t xml:space="preserve">Frais d’impressions  </t>
  </si>
  <si>
    <t xml:space="preserve">2. Recettes propres au service </t>
  </si>
  <si>
    <t>Nature de l’opération</t>
  </si>
  <si>
    <t>Coût opération</t>
  </si>
  <si>
    <t>Subvention État</t>
  </si>
  <si>
    <t>Subvention collectivité territoriale</t>
  </si>
  <si>
    <t>Subvention Europe</t>
  </si>
  <si>
    <t>Mécénat</t>
  </si>
  <si>
    <t>Total subventions et mécénat</t>
  </si>
  <si>
    <t xml:space="preserve">Autres commentaires relatifs au budget </t>
  </si>
  <si>
    <t>Texte libre</t>
  </si>
  <si>
    <t>dont personnel État</t>
  </si>
  <si>
    <t>dont personnel territorial</t>
  </si>
  <si>
    <t xml:space="preserve">2. Nombre de séances de travail </t>
  </si>
  <si>
    <t xml:space="preserve">3. Nombre total de lecteurs inscrits </t>
  </si>
  <si>
    <t xml:space="preserve">- Scientifiques (universitaires, chercheurs, étudiants) </t>
  </si>
  <si>
    <t xml:space="preserve">- Généalogistes </t>
  </si>
  <si>
    <t>- Généalogistes professionnels (disposant d'une dérogation)</t>
  </si>
  <si>
    <t>Numérisation Cartulaires***</t>
  </si>
  <si>
    <t>Acquisition Fonds Richard*</t>
  </si>
  <si>
    <t>Acquisition plaques insculpées et jetons de cuivre des Etats de Bourgogne**</t>
  </si>
  <si>
    <t xml:space="preserve">- Usagers effectuant des recherches à caractère administratif ou juridique </t>
  </si>
  <si>
    <t xml:space="preserve">- Personnels des services versants </t>
  </si>
  <si>
    <t xml:space="preserve">- Autres </t>
  </si>
  <si>
    <t xml:space="preserve">4. Nombre total des communications </t>
  </si>
  <si>
    <t>Détail des communications</t>
  </si>
  <si>
    <t>Dans un autre service d'archives</t>
  </si>
  <si>
    <t>Dans un service administratif</t>
  </si>
  <si>
    <t>Documents d’archives</t>
  </si>
  <si>
    <t>Ouvrages, périodiques, journaux officiels</t>
  </si>
  <si>
    <t>Microfilms et microfiches</t>
  </si>
  <si>
    <r>
      <t xml:space="preserve">A ces titres s'ajoutent chaque mois une petite exposition autour d'un document ou d'un fonds particulier (notamment : </t>
    </r>
    <r>
      <rPr>
        <i/>
        <sz val="10.5"/>
        <color indexed="18"/>
        <rFont val="Times New Roman"/>
        <family val="1"/>
      </rPr>
      <t>La Comédie de Bourgogne, la Faïencerie de Longchamp)</t>
    </r>
  </si>
  <si>
    <t>Association des amis des archives de la Côte-d'Or et des deux Bourgognes</t>
  </si>
  <si>
    <t>Cours de paléographie, sigillographie, conférences sources &amp; méthodes, visites, accueil de l'assemblée générale</t>
  </si>
  <si>
    <t>Nuit de la lecture en janvier 2017(nombre limité pour raisons de sécurité)</t>
  </si>
  <si>
    <t>Association des amis des archives de la Côte-d'Or et des deux Bourgognes, domiciliée aux Archives départementale, 8 rue Jeannin à Dijon.</t>
  </si>
  <si>
    <t>Allégorie de la Justice (tableau du Tribunal de Semur)</t>
  </si>
  <si>
    <t>Le mariage romain (statue du Musée des Beaux-Arts de Dijon)</t>
  </si>
  <si>
    <t>Le forum romain (tableau déposé par le Musée des Beaux-Arts de Dijon)</t>
  </si>
  <si>
    <t>Imprimé</t>
  </si>
  <si>
    <t>CD 21</t>
  </si>
  <si>
    <t>Val de Saône monumental</t>
  </si>
  <si>
    <t>AD21</t>
  </si>
  <si>
    <t>Une garde aux urgences</t>
  </si>
  <si>
    <t>Exposition autour du Fonds René Goguey (aérophotothèque)</t>
  </si>
  <si>
    <t>La négation de l'homme dans l'univers concentrationnaire</t>
  </si>
  <si>
    <t>Quand les Chartreux habitaient la Chartreuse</t>
  </si>
  <si>
    <t>La Comédie de Bourgogne</t>
  </si>
  <si>
    <t>http://www.archives.cotedor.fr/cms/home/activites-culturelles/les-expositions/la-negation-de-lhomme-dans-luniv.html</t>
  </si>
  <si>
    <t>http://www.archives.cotedor.fr/cms/home/activites-culturelles/les-expositions/quand-les-chartreux-habitaient-l.html</t>
  </si>
  <si>
    <t>http://www.archives.cotedor.fr/cms/home/activites-culturelles/les-expositions/la-comedie-de-bourgogne.html</t>
  </si>
  <si>
    <t>http://www.archives.cotedor.fr/cms/home/activites-culturelles/les-expositions/il-y-a-80-ans--la-route-des-gran.html</t>
  </si>
  <si>
    <t>- archives en ligne</t>
  </si>
  <si>
    <t>- instruments de recherche en ligne</t>
  </si>
  <si>
    <t>- informations sur la communicabilité</t>
  </si>
  <si>
    <t>- dossiers et animations pédagogiques</t>
  </si>
  <si>
    <t>- ressources culturelles</t>
  </si>
  <si>
    <t>- expositions virtuelles</t>
  </si>
  <si>
    <t>Services</t>
  </si>
  <si>
    <t>- actualités</t>
  </si>
  <si>
    <t>- formulaires à télécharger, téléprocédures</t>
  </si>
  <si>
    <t>- lettre d'information</t>
  </si>
  <si>
    <t>- interactivité avec d'autres sites (participation à des portails, signets etc.)</t>
  </si>
  <si>
    <t xml:space="preserve">Préciser </t>
  </si>
  <si>
    <t>- communauté d'utilisateurs</t>
  </si>
  <si>
    <t>- espace personnel</t>
  </si>
  <si>
    <t>- existence d'un entrepôt OAI</t>
  </si>
  <si>
    <t>Indexation</t>
  </si>
  <si>
    <t>Préciser les opérations d’indexation</t>
  </si>
  <si>
    <t>4. Médias sociaux</t>
  </si>
  <si>
    <t>Côte-d'Or</t>
  </si>
  <si>
    <t>Bourgogne-Franche-Comté</t>
  </si>
  <si>
    <t>BOUYE, Edouard</t>
  </si>
  <si>
    <t>archives@cotedor.fr</t>
  </si>
  <si>
    <t>Du lundi au vendredi de 8h30 à 17h00</t>
  </si>
  <si>
    <t>Du 25 décembre au 1er janvier inclus</t>
  </si>
  <si>
    <t>- présence sur les médias sociaux (Facebook, Twitter, Pinterest ou autres)</t>
  </si>
  <si>
    <t>- partage de données sur des sites dédiés (Dailymotion, Flickr, Wikimedia ou autres)</t>
  </si>
  <si>
    <t>1. Expositions</t>
  </si>
  <si>
    <t>Service régional de renseignement territorial</t>
  </si>
  <si>
    <t>Préfecture</t>
  </si>
  <si>
    <t>Pupilles de l'Enseignement public de Côte-D'Or, Centre médico-psycho-pédagogique (CMPP) et École de plein air (EPA) du Clos Chauveau</t>
  </si>
  <si>
    <t>Agence de l'environnement et de la maîtrise de l'énergie</t>
  </si>
  <si>
    <t>Comité territorial de l'audiovisuel </t>
  </si>
  <si>
    <t>Serveur du département</t>
  </si>
  <si>
    <t>Mairie de Semur-en-Auxois</t>
  </si>
  <si>
    <t>Syndicat intercommunal à vocation multiple de Laignes</t>
  </si>
  <si>
    <t>Maison des sciences de l'homme</t>
  </si>
  <si>
    <t xml:space="preserve">   Dont fixes</t>
  </si>
  <si>
    <t xml:space="preserve">   Dont itinérantes</t>
  </si>
  <si>
    <t xml:space="preserve">Titre </t>
  </si>
  <si>
    <t>Lieu</t>
  </si>
  <si>
    <t>Dates</t>
  </si>
  <si>
    <t xml:space="preserve">4. Services du conseil départemental et établissements publics départementaux (6) </t>
  </si>
  <si>
    <t>6. Communes, établissements publics communaux, groupements de communes</t>
  </si>
  <si>
    <t xml:space="preserve">communes de moins de 2 000 habitants </t>
  </si>
  <si>
    <t xml:space="preserve">communes de plus de 2 000 habitants </t>
  </si>
  <si>
    <t xml:space="preserve">établissements publics communaux (7) </t>
  </si>
  <si>
    <t>3. Autres activités scientifiques et culturelles</t>
  </si>
  <si>
    <t>a. Action culturelle</t>
  </si>
  <si>
    <t>Activités régulières (hors service éducatif)</t>
  </si>
  <si>
    <t>Nature de l'activité</t>
  </si>
  <si>
    <t>Fréquen-tation</t>
  </si>
  <si>
    <t>Ateliers d'initiation à la recherche</t>
  </si>
  <si>
    <t xml:space="preserve">Ateliers manuels (sceaux, calligraphie) </t>
  </si>
  <si>
    <t>Cours de paléographie</t>
  </si>
  <si>
    <t xml:space="preserve">Visites commentées des archives </t>
  </si>
  <si>
    <t>Parcours découverte hors les murs</t>
  </si>
  <si>
    <t xml:space="preserve">Journées portes ouvertes </t>
  </si>
  <si>
    <t xml:space="preserve">Conférences </t>
  </si>
  <si>
    <t xml:space="preserve">Lectures d'archives </t>
  </si>
  <si>
    <t xml:space="preserve">Projections de films/vidéos </t>
  </si>
  <si>
    <t xml:space="preserve">Spectacles (danse, théâtre) </t>
  </si>
  <si>
    <t>Activités pour les Journées européennes du patrimoine</t>
  </si>
  <si>
    <t>Le service a-t-il participé aux Journées européennes du patrimoine ?</t>
  </si>
  <si>
    <t>Sur combien de jours ?</t>
  </si>
  <si>
    <t>Quelle a été la fréquentation ?</t>
  </si>
  <si>
    <t xml:space="preserve">Quelles ont été les activités particulières proposées ? </t>
  </si>
  <si>
    <t>2.2. Participez-vous à un projet de mutualisation ?</t>
  </si>
  <si>
    <r>
      <t xml:space="preserve">Producteurs d'archives publiques implantés dans le département </t>
    </r>
    <r>
      <rPr>
        <sz val="10.5"/>
        <rFont val="Times New Roman"/>
        <family val="1"/>
      </rPr>
      <t>(quel que soit leur statut juridique) qui externalisent la conservation de leurs archives courantes et intermédiaires</t>
    </r>
  </si>
  <si>
    <t>Service producteur</t>
  </si>
  <si>
    <t>Métrage linéaire</t>
  </si>
  <si>
    <t>Gigaoctects</t>
  </si>
  <si>
    <t>Prestataire (site de conservation)</t>
  </si>
  <si>
    <t>Date d’expiration du marché</t>
  </si>
  <si>
    <t>Achats (6 entrées)</t>
  </si>
  <si>
    <t>Dons (28 entrées)</t>
  </si>
  <si>
    <t>Fonds René Goguey : enregistrements émissions TV</t>
  </si>
  <si>
    <t>Agences solidarité et famille</t>
  </si>
  <si>
    <t>actualisé</t>
  </si>
  <si>
    <t>Conseil territorial de l'audiovisuel : enregistrements de radios locales</t>
  </si>
  <si>
    <t>CD</t>
  </si>
  <si>
    <t>MP3</t>
  </si>
  <si>
    <t>Observations
(tarifs des prestations, relations avec les AD, etc.)</t>
  </si>
  <si>
    <t>TOTAL</t>
  </si>
  <si>
    <t>Ajouter autant de lignes que nécessaire, selon le nombre de services producteurs concernés par l’externalisation.</t>
  </si>
  <si>
    <t>- Participation à des groupes ou centres de recherche hors université</t>
  </si>
  <si>
    <r>
      <t xml:space="preserve">- </t>
    </r>
    <r>
      <rPr>
        <sz val="10.5"/>
        <rFont val="Times New Roman"/>
        <family val="1"/>
      </rPr>
      <t>Intervention lors de colloques</t>
    </r>
  </si>
  <si>
    <r>
      <t xml:space="preserve">- </t>
    </r>
    <r>
      <rPr>
        <sz val="10.5"/>
        <rFont val="Times New Roman"/>
        <family val="1"/>
      </rPr>
      <t>Autres types de partenariat scientifique</t>
    </r>
  </si>
  <si>
    <t>- Participation à des comités régionaux</t>
  </si>
  <si>
    <t>4. Activités éducatives</t>
  </si>
  <si>
    <t xml:space="preserve">Si oui, combien </t>
  </si>
  <si>
    <t xml:space="preserve">7. Centre de gestion de la fonction publique </t>
  </si>
  <si>
    <t>Le centre de gestion de la fonction publique territoriale possède-t-il un service d’aide à la gestion des archives des communes ?</t>
  </si>
  <si>
    <t xml:space="preserve">Nombre et qualification des agents </t>
  </si>
  <si>
    <t>1. Tableaux de gestion</t>
  </si>
  <si>
    <t>Visites</t>
  </si>
  <si>
    <t>Visites, présentation en atelier</t>
  </si>
  <si>
    <t>CHS la Chartreuse</t>
  </si>
  <si>
    <t>Visite, lecture d'archives</t>
  </si>
  <si>
    <t>Sept. 2017-Sept. 2018</t>
  </si>
  <si>
    <t>juin-sept. 2017</t>
  </si>
  <si>
    <t>déc. 2016-sept. 2017</t>
  </si>
  <si>
    <t>2015-2017</t>
  </si>
  <si>
    <t>Nombre d’étudiants accueillis (hors lectorat scientifique) pour des stages ou des cours d'initiation aux archives, des conférences, etc.</t>
  </si>
  <si>
    <t>5. Activités associatives</t>
  </si>
  <si>
    <t>- Existe-il une association d'amis des archives ?</t>
  </si>
  <si>
    <t>Si oui, nom et adresse</t>
  </si>
  <si>
    <t>- Participez-vous à l'activité de sociétés savantes, d'associations à caractère historique ou généalogique ?</t>
  </si>
  <si>
    <t>Sigillographie</t>
  </si>
  <si>
    <t>Présentation du bâtiment abritant les Archives départementales (XVe), présentation de documents remarquables, exposition "Val de Saône monumental au XX siècle).</t>
  </si>
  <si>
    <t>IR en XML/EAD</t>
  </si>
  <si>
    <t>FFAS (Fontaine et fils Archives Service)</t>
  </si>
  <si>
    <t>Série C (tome 2)</t>
  </si>
  <si>
    <t>Série C (tome 3)</t>
  </si>
  <si>
    <t>Série C (tome 4 &amp; 5)</t>
  </si>
  <si>
    <t>Deux agents (deux attachées de conservation du Patrimoine)</t>
  </si>
  <si>
    <t>Préconisations et contrôle</t>
  </si>
  <si>
    <t>Il existe également un prestataire privé qui peut intervenir dans les communes : société Direct'Archives. Aucune intervention effectuée dans les communes en 2017.</t>
  </si>
  <si>
    <t>Régulières</t>
  </si>
  <si>
    <t>non</t>
  </si>
  <si>
    <t>648 (dont 256 partiellement)</t>
  </si>
  <si>
    <t>284 (dont 65 provisoires)</t>
  </si>
  <si>
    <t>13 établissements publics hospitaliers + 26 EHPAD publics + 3 ESPIC</t>
  </si>
  <si>
    <t>12 dépôts d'établissements publics hospitaliers encore en exercice + 21 dépôts d'anciens établissements</t>
  </si>
  <si>
    <t>Etablissement français du sang Bourgogne Franche-Comté</t>
  </si>
  <si>
    <t>Société d'archivage moderne (Doubs)</t>
  </si>
  <si>
    <t>?</t>
  </si>
  <si>
    <t>Arc-sur-Tille</t>
  </si>
  <si>
    <t>Arnay-sous-Vitteaux</t>
  </si>
  <si>
    <t>Arrans</t>
  </si>
  <si>
    <t>Asnières-en-Montagne</t>
  </si>
  <si>
    <t>Asnières-lès-Dijon</t>
  </si>
  <si>
    <t>Beaumont-sur-Vingeanne</t>
  </si>
  <si>
    <t>Bellefond</t>
  </si>
  <si>
    <t>Benoisey</t>
  </si>
  <si>
    <t>Beurizot</t>
  </si>
  <si>
    <t>Bouix</t>
  </si>
  <si>
    <t>Boussey</t>
  </si>
  <si>
    <t>Bressey-sur-Tille</t>
  </si>
  <si>
    <t>Brognon</t>
  </si>
  <si>
    <t>Comité départemental d'histoire de la Révolution française</t>
  </si>
  <si>
    <t>Conférences "Jeunes chercheurs sur la Bourgogne antique et médiévale" (1 fois par mois)</t>
  </si>
  <si>
    <t>Catalogue d'exposition</t>
  </si>
  <si>
    <t>Carpe Diem</t>
  </si>
  <si>
    <t>dépliant d’information</t>
  </si>
  <si>
    <t>brochure</t>
  </si>
  <si>
    <t>Imprimé et en ligne</t>
  </si>
  <si>
    <t>Document du mois</t>
  </si>
  <si>
    <t>Busserotte-et-Montenaille</t>
  </si>
  <si>
    <t>Chambain</t>
  </si>
  <si>
    <t>Champagne-sur-Vingeanne</t>
  </si>
  <si>
    <t>Charny</t>
  </si>
  <si>
    <t>Cheuge</t>
  </si>
  <si>
    <t>Cormot-Vauchignon</t>
  </si>
  <si>
    <t>Courcelles-lès-Montbard</t>
  </si>
  <si>
    <t>Couternon</t>
  </si>
  <si>
    <t>Crépand</t>
  </si>
  <si>
    <t>Crimolois</t>
  </si>
  <si>
    <t>Dampierre-en-Montagne</t>
  </si>
  <si>
    <t>Darcey</t>
  </si>
  <si>
    <t>Darois</t>
  </si>
  <si>
    <t>Éringes</t>
  </si>
  <si>
    <t>Étaules</t>
  </si>
  <si>
    <t>Faverolles-lès-Lucey</t>
  </si>
  <si>
    <t>Fresnes</t>
  </si>
  <si>
    <t>Gevrolles</t>
  </si>
  <si>
    <t>Gissey-le-Vieil</t>
  </si>
  <si>
    <t>Accueil de l'assemblée générale annuelle</t>
  </si>
  <si>
    <t>Cours d'archivistique à la RGGU de Moscou (1 semaine au printemps)</t>
  </si>
  <si>
    <t>Participation au comité technique du portail FranceArchives</t>
  </si>
  <si>
    <t>Gissey-sous-Flavigny</t>
  </si>
  <si>
    <t>Grésigny-Sainte-Reine</t>
  </si>
  <si>
    <t>Grignon</t>
  </si>
  <si>
    <t>Gurgy-la-Ville</t>
  </si>
  <si>
    <t>Hauteville-lès-Dijon</t>
  </si>
  <si>
    <t>Jailly-les-Moulins</t>
  </si>
  <si>
    <t>Jancigny</t>
  </si>
  <si>
    <t>La Roche Vanneau</t>
  </si>
  <si>
    <t>Larrey</t>
  </si>
  <si>
    <t>Lucey</t>
  </si>
  <si>
    <t>Marcellois</t>
  </si>
  <si>
    <t>Marigny-le-Cahouët</t>
  </si>
  <si>
    <t>Massingy-lès-Vitteaux</t>
  </si>
  <si>
    <t>Menesble</t>
  </si>
  <si>
    <t>Ménétreux-le-Pitois</t>
  </si>
  <si>
    <t>Messigny-et-Vantoux</t>
  </si>
  <si>
    <t>Mussy-la-Fosse</t>
  </si>
  <si>
    <t>Nicey</t>
  </si>
  <si>
    <t>Norges-la-Ville</t>
  </si>
  <si>
    <t>Posanges</t>
  </si>
  <si>
    <t>Quincy-le-Vicomte</t>
  </si>
  <si>
    <t>Remilly-sur-Tille</t>
  </si>
  <si>
    <t>Rougemont</t>
  </si>
  <si>
    <t>Saint-Jean-de-Losne</t>
  </si>
  <si>
    <t>Saint-Rémy</t>
  </si>
  <si>
    <t>Salmaise</t>
  </si>
  <si>
    <t>Seigny</t>
  </si>
  <si>
    <t>Senailly</t>
  </si>
  <si>
    <t>Terrefondrée</t>
  </si>
  <si>
    <t>Varois-et-Chaignot</t>
  </si>
  <si>
    <t>Velogny</t>
  </si>
  <si>
    <t>Veuxhaulles-sur-Aube</t>
  </si>
  <si>
    <t>Villaines-les-Prévôtes</t>
  </si>
  <si>
    <t>Villeferry</t>
  </si>
  <si>
    <t>Viserny</t>
  </si>
  <si>
    <t>Éducation</t>
  </si>
  <si>
    <t>créé</t>
  </si>
  <si>
    <t xml:space="preserve">Veille (catalogues de vente) ; contacts avec les producteurs avec, le cas échéant, visites sur place ; valorisation des dons et dépôts (conférences, présentations à la presse…) </t>
  </si>
  <si>
    <t xml:space="preserve">Mises en garde en cas de défaut de réflexion sur la stratégie à mettre en œuvre en cas de dématérialisation des données pour la pérennisation de celles-ci. </t>
  </si>
  <si>
    <t>Arkheïa</t>
  </si>
  <si>
    <t>Projet de dématérialisation des dossiers du personnel du Conseil départemental de la Côte-d'Or</t>
  </si>
  <si>
    <t>Recensement et évaluation des données produites par le service des Ressources humaines du Conseil départemental de la Côte-d'Or</t>
  </si>
  <si>
    <t>Nombre de tableaux de gestion achevés, signés par le producteur et mis en service dans l'année</t>
  </si>
  <si>
    <t>Nombre de tableaux de gestion actualisés dans l'année</t>
  </si>
  <si>
    <t>Liste des tableaux de gestion achevés et mis en service dans l’année</t>
  </si>
  <si>
    <t>Rubrique</t>
  </si>
  <si>
    <t>Sous-rubrique</t>
  </si>
  <si>
    <t>Intitulé du producteur</t>
  </si>
  <si>
    <t xml:space="preserve">Création ou actualisation </t>
  </si>
  <si>
    <t>Dépôt sur Sémaphore</t>
  </si>
  <si>
    <t>Pôle solidarités</t>
  </si>
  <si>
    <t>Pôle aménagement du territoire</t>
  </si>
  <si>
    <t>Mission évaluation, organisation et pilotage</t>
  </si>
  <si>
    <t>Pôle ressources</t>
  </si>
  <si>
    <t>Vitteaux</t>
  </si>
  <si>
    <t>Dijon</t>
  </si>
  <si>
    <t>Saint-Seine-l'Abbaye</t>
  </si>
  <si>
    <t>Sombernon</t>
  </si>
  <si>
    <t>Mâlain</t>
  </si>
  <si>
    <t>Archives de photographes</t>
  </si>
  <si>
    <t>Achat</t>
  </si>
  <si>
    <t>Archives personnelles et familiales</t>
  </si>
  <si>
    <t>Fonds Marcel Chevret (photographies de sites industriels)</t>
  </si>
  <si>
    <t>Collection Fourier</t>
  </si>
  <si>
    <t xml:space="preserve">Fonds de la famille Florin (livre de comptes) </t>
  </si>
  <si>
    <t>Mairie de Saint-Jean-de-Losne</t>
  </si>
  <si>
    <t>Fonds Marcel Harbelot, dirigeant communiste</t>
  </si>
  <si>
    <t>Dépôt</t>
  </si>
  <si>
    <t>Chartrier de Longecourt et de Molaise</t>
  </si>
  <si>
    <t xml:space="preserve">Chartrier de Mauvilly </t>
  </si>
  <si>
    <t>Fonds Weinling, maîtres-verriers à Saint-Apollinaire</t>
  </si>
  <si>
    <t>Archives d’entreprises</t>
  </si>
  <si>
    <t>Fonds Marcel et Alain Caignol</t>
  </si>
  <si>
    <t>Don</t>
  </si>
  <si>
    <t>Fonds Abbé Dominique Davin (cartes postales)</t>
  </si>
  <si>
    <t>Association de sauvegarde de la vallée de l'Ozerain</t>
  </si>
  <si>
    <t>Archives d’associations, de partis politiques, de syndicats</t>
  </si>
  <si>
    <t xml:space="preserve">Fonds Robert Delavignette : Photographies de l'Afrique-Occidentale Française et album photos des lieux saints de l'Islam </t>
  </si>
  <si>
    <t>Fonds Ernest Boitet</t>
  </si>
  <si>
    <t>Fonds famille Robichon (photographies sur plaques de verre)</t>
  </si>
  <si>
    <t>Fonds René Goguey (complément)</t>
  </si>
  <si>
    <t>Comité régional de la recherche archéologique en Bourgogne (CRRAB)</t>
  </si>
  <si>
    <t>1. Services déconcentrés et établissements publics de l’État à compétence départementale ou locale</t>
  </si>
  <si>
    <t>Non</t>
  </si>
  <si>
    <t>2. Services déconcentrés et établissements publics de l’État à compétences régionale ou supra-départementale</t>
  </si>
  <si>
    <t>3. Administrations centrales délocalisées et établissements publics nationaux de l’État</t>
  </si>
  <si>
    <t>4. Services du conseil départemental et assimilés</t>
  </si>
  <si>
    <t>5 Services du conseil régional et assimilés</t>
  </si>
  <si>
    <t>6. Communes et groupements de collectivités territoriales</t>
  </si>
  <si>
    <t>7. Établissements publics de santé</t>
  </si>
  <si>
    <t>8. Officiers publics ministériels</t>
  </si>
  <si>
    <t>9. Organismes de droit privé chargés d’une mission de service public</t>
  </si>
  <si>
    <t>2. Actions relatives à l’archivage électronique</t>
  </si>
  <si>
    <t>Actions de sensibilisation des services producteurs sur les problématiques de conservation des données</t>
  </si>
  <si>
    <t>Actions de recensement et d'évaluation des données des producteurs</t>
  </si>
  <si>
    <t>Participation à des projets de dématérialisation</t>
  </si>
  <si>
    <t>Contrôle et conseil de projets de systèmes d'archivage électronique, de dématérialisation et d'archivage électronique dans les services</t>
  </si>
  <si>
    <r>
      <t>3. Actions concernant les archives privées</t>
    </r>
    <r>
      <rPr>
        <sz val="10"/>
        <rFont val="Arial"/>
        <family val="2"/>
      </rPr>
      <t xml:space="preserve"> </t>
    </r>
  </si>
  <si>
    <t xml:space="preserve">1. Archives publiques </t>
  </si>
  <si>
    <t>Tableau des entrées (1 ligne par producteur)</t>
  </si>
  <si>
    <t xml:space="preserve">Organismes effectuant versements ou dépôts </t>
  </si>
  <si>
    <t>Service</t>
  </si>
  <si>
    <t xml:space="preserve">Entrée (ml) </t>
  </si>
  <si>
    <t>Entrées (Go)</t>
  </si>
  <si>
    <t>Unités</t>
  </si>
  <si>
    <t>Acquisition d'outils informatiques (logiciel, site internet, portail, SAE)</t>
  </si>
  <si>
    <t xml:space="preserve">3. Subventions et mécénat </t>
  </si>
  <si>
    <t>1. Nombre de personnes physiques au 31/12/2017</t>
  </si>
  <si>
    <t>Total annuel des jours - stages</t>
  </si>
  <si>
    <t>Y a-t-il mutualisation avec un autre service ?</t>
  </si>
  <si>
    <t>2. Construction/Extension</t>
  </si>
  <si>
    <t>3. Travaux d’aménagement ou d’entretien</t>
  </si>
  <si>
    <r>
      <t xml:space="preserve">Total ml 
</t>
    </r>
    <r>
      <rPr>
        <b/>
        <sz val="10.5"/>
        <rFont val="Times New Roman"/>
        <family val="1"/>
      </rPr>
      <t>équipé</t>
    </r>
    <r>
      <rPr>
        <sz val="10.5"/>
        <rFont val="Times New Roman"/>
        <family val="1"/>
      </rPr>
      <t xml:space="preserve"> au 31-12-2016</t>
    </r>
  </si>
  <si>
    <t>Total ml 
équipé au 31-12-2017</t>
  </si>
  <si>
    <r>
      <t xml:space="preserve">Total ml </t>
    </r>
    <r>
      <rPr>
        <b/>
        <sz val="10.5"/>
        <rFont val="Times New Roman"/>
        <family val="1"/>
      </rPr>
      <t xml:space="preserve">occupé </t>
    </r>
    <r>
      <rPr>
        <sz val="10.5"/>
        <rFont val="Times New Roman"/>
        <family val="1"/>
      </rPr>
      <t>au 31-12-2016</t>
    </r>
  </si>
  <si>
    <t>Total ml occupé au 31-12-2017</t>
  </si>
  <si>
    <r>
      <t xml:space="preserve">Total ml </t>
    </r>
    <r>
      <rPr>
        <b/>
        <sz val="10.5"/>
        <rFont val="Times New Roman"/>
        <family val="1"/>
      </rPr>
      <t xml:space="preserve">disponible </t>
    </r>
    <r>
      <rPr>
        <sz val="10.5"/>
        <rFont val="Times New Roman"/>
        <family val="1"/>
      </rPr>
      <t>au 31-12-2017</t>
    </r>
  </si>
  <si>
    <t>1. Bilan récapitulatif des actions liées au contrôle scientifique et technique en 2017</t>
  </si>
  <si>
    <t xml:space="preserve">2. Services déconcentrés et établissements publics de l’État à compétence régionale ou supra-départementale (4) </t>
  </si>
  <si>
    <t xml:space="preserve">5. Services du conseil régional et établissements publics régionaux </t>
  </si>
  <si>
    <r>
      <t xml:space="preserve">Métrage linéaire éliminé </t>
    </r>
    <r>
      <rPr>
        <sz val="10"/>
        <rFont val="Times New Roman"/>
        <family val="1"/>
      </rPr>
      <t>(1)</t>
    </r>
  </si>
  <si>
    <t>2. Conservation des archives courantes et intermédiaires en 2017</t>
  </si>
  <si>
    <t>Métrage linéaire occupé au 31 décembre 2017</t>
  </si>
  <si>
    <t>2.3. Recours à des sites agréés de sociétés privées d'archivage</t>
  </si>
  <si>
    <t>Si vous avez connaissance de la conservation externalisée, sur le ressort de votre département, de fonds d’archives publiques courantes et intermédiaires produites dans un autre département, merci d’indiquer ci-dessous les prestataires et les fonds concernés.</t>
  </si>
  <si>
    <t>3. Comptes rendus de toutes les inspections menées en 2017 (services de l’État, établissements publics, communes et EPCI, etc.)</t>
  </si>
  <si>
    <t>Nombre de récolements municipaux visés dans l’année</t>
  </si>
  <si>
    <t>5. Bilan des dépôts en 2017</t>
  </si>
  <si>
    <t>Nombre total de dépôts au 31 décembre 2017</t>
  </si>
  <si>
    <t>Nombre total d'autorisations au 31 décembre 2017</t>
  </si>
  <si>
    <t>Réalisation de sacs en Tyvek pour les comptes des châtellenies (rouleaux de parchemin)</t>
  </si>
  <si>
    <t>Mode d’entrée</t>
  </si>
  <si>
    <t>Pièces isolées</t>
  </si>
  <si>
    <t>Métrage linéaire total des archives privées conservées par le service</t>
  </si>
  <si>
    <t xml:space="preserve">3. Archives orales constituées ou reçues par le service </t>
  </si>
  <si>
    <t>Détail des archives orales constituées ou reçues par le service</t>
  </si>
  <si>
    <t>Contenu</t>
  </si>
  <si>
    <t>Durée d'enregistrement</t>
  </si>
  <si>
    <t>Support de conservation</t>
  </si>
  <si>
    <t>Format de données</t>
  </si>
  <si>
    <t xml:space="preserve">4. Archives audiovisuelles constituées ou reçues par le service </t>
  </si>
  <si>
    <t>Détail des archives audiovisuelles constituées ou reçues par le service</t>
  </si>
  <si>
    <t>Durée</t>
  </si>
  <si>
    <t>5. Bibliothèque</t>
  </si>
  <si>
    <t>Accroissement net, en ml</t>
  </si>
  <si>
    <t>Remarques libres</t>
  </si>
  <si>
    <t>1. Éliminations</t>
  </si>
  <si>
    <t>Métrage linéaire éliminé pendant l’année dans le service</t>
  </si>
  <si>
    <t>Gigaoctets éliminés pendant l’année dans le service</t>
  </si>
  <si>
    <r>
      <t xml:space="preserve">2. Volume des fonds inventoriés dans l’année </t>
    </r>
    <r>
      <rPr>
        <sz val="10.5"/>
        <rFont val="Times New Roman"/>
        <family val="1"/>
      </rPr>
      <t xml:space="preserve">(ml) (sous forme d’instruments de recherche ou de notices informatisées) </t>
    </r>
  </si>
  <si>
    <t>Pourcentage des fonds inventoriés dans l’année sur le total des fonds collectés dans l’année</t>
  </si>
  <si>
    <t>Fonds papier traités pendant l’année</t>
  </si>
  <si>
    <t>NB : Ne pas prendre en compte les instruments de recherche provisoires.</t>
  </si>
  <si>
    <t>Séries et fonds</t>
  </si>
  <si>
    <t>Volume classé 
(ml)</t>
  </si>
  <si>
    <t>Volume classé (unités)</t>
  </si>
  <si>
    <t>Nombre d'IR synthétiques (état des fonds, état des versements)</t>
  </si>
  <si>
    <t>Nombre d'IR analytiques (répertoires, inventaires)</t>
  </si>
  <si>
    <t>Notices saisies dans la base de données</t>
  </si>
  <si>
    <t>Séries anciennes</t>
  </si>
  <si>
    <t>Séries modernes</t>
  </si>
  <si>
    <t>Archives contemporaines (série W)</t>
  </si>
  <si>
    <t>État civil</t>
  </si>
  <si>
    <t>Notaires</t>
  </si>
  <si>
    <t>Archives communales et hospitalières</t>
  </si>
  <si>
    <t>Établissements publics (série ETP)</t>
  </si>
  <si>
    <t>Archives privées</t>
  </si>
  <si>
    <t>Fonds sur d’autres supports traités pendant l’année</t>
  </si>
  <si>
    <t>Volume classé 
(Go)</t>
  </si>
  <si>
    <t>Volume classé (ml)</t>
  </si>
  <si>
    <t>Volume classé (heures)</t>
  </si>
  <si>
    <t xml:space="preserve">Nombre d'IR synthétiques </t>
  </si>
  <si>
    <t xml:space="preserve">Nombre d'IR analytiques </t>
  </si>
  <si>
    <t>Documents électroniques</t>
  </si>
  <si>
    <t>Documents figurés</t>
  </si>
  <si>
    <t>Documents sonores et audiovisuels</t>
  </si>
  <si>
    <t>Objets 3D</t>
  </si>
  <si>
    <t xml:space="preserve">3. Volume total des fonds munis d'un instrument de recherche (en ml) </t>
  </si>
  <si>
    <t>Pourcentage de fonds classés sur le total des fonds</t>
  </si>
  <si>
    <t>4. Des instruments de recherche ont-ils fait l'objet d'une conversion rétrospective ?</t>
  </si>
  <si>
    <t>Détail des opérations de conversion rétrospective</t>
  </si>
  <si>
    <t>Série et fonds</t>
  </si>
  <si>
    <t>Forme de l’IR de départ</t>
  </si>
  <si>
    <t>Forme de l’IR obtenu</t>
  </si>
  <si>
    <t xml:space="preserve">Chef de service (NOM, Prénom) </t>
  </si>
  <si>
    <t xml:space="preserve">Adresse postale du service </t>
  </si>
  <si>
    <t>Adresse topographique</t>
  </si>
  <si>
    <t>Adresses des bâtiments annexes                  (hors dépôts de pré-archivage)</t>
  </si>
  <si>
    <t>Téléphone</t>
  </si>
  <si>
    <t xml:space="preserve">Courriel </t>
  </si>
  <si>
    <t>Jours et heures d'ouverture</t>
  </si>
  <si>
    <t xml:space="preserve">Fermeture annuelle </t>
  </si>
  <si>
    <t>DONNÉES STATISTIQUES</t>
  </si>
  <si>
    <t>1</t>
  </si>
  <si>
    <t>2</t>
  </si>
  <si>
    <t>Budget</t>
  </si>
  <si>
    <t>Personnel</t>
  </si>
  <si>
    <t>Bâtiments</t>
  </si>
  <si>
    <t>Contrôle</t>
  </si>
  <si>
    <t>Relations avec les producteurs</t>
  </si>
  <si>
    <t>7</t>
  </si>
  <si>
    <t>Collecte et constitution des fonds</t>
  </si>
  <si>
    <t>Traitement des fonds</t>
  </si>
  <si>
    <t>9</t>
  </si>
  <si>
    <t>Informatique</t>
  </si>
  <si>
    <t>Conservation</t>
  </si>
  <si>
    <t>Arkhéïa</t>
  </si>
  <si>
    <t>NotePad++</t>
  </si>
  <si>
    <t>Archinoe+Pléade</t>
  </si>
  <si>
    <t>Archinoë et ArchivesNumérisées</t>
  </si>
  <si>
    <t>Jahia</t>
  </si>
  <si>
    <t>Arkhéïa + Pleade</t>
  </si>
  <si>
    <t>Numérisation</t>
  </si>
  <si>
    <t>12</t>
  </si>
  <si>
    <t>Communication</t>
  </si>
  <si>
    <t xml:space="preserve"> Site internet</t>
  </si>
  <si>
    <t>Valorisation</t>
  </si>
  <si>
    <t xml:space="preserve"> </t>
  </si>
  <si>
    <t>- dont crédits gérés par la collectivité locale pour le service</t>
  </si>
  <si>
    <r>
      <t xml:space="preserve">Achats d’ouvrages et abonnements [&gt; </t>
    </r>
    <r>
      <rPr>
        <sz val="10"/>
        <color indexed="18"/>
        <rFont val="Times New Roman"/>
        <family val="1"/>
      </rPr>
      <t>fonctionnement]</t>
    </r>
  </si>
  <si>
    <r>
      <t xml:space="preserve">Achats de documents </t>
    </r>
    <r>
      <rPr>
        <sz val="10.5"/>
        <color indexed="18"/>
        <rFont val="Times New Roman"/>
        <family val="1"/>
      </rPr>
      <t>[&gt; investissement : documents d'archives]</t>
    </r>
  </si>
  <si>
    <r>
      <t xml:space="preserve">Expositions </t>
    </r>
    <r>
      <rPr>
        <sz val="10.5"/>
        <color indexed="18"/>
        <rFont val="Times New Roman"/>
        <family val="1"/>
      </rPr>
      <t>[&gt; gérées en régie]</t>
    </r>
  </si>
  <si>
    <t>[vacation de 2 mois (2 x 140 heures)]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</si>
</sst>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C];[Red]\-#,##0.00\ [$€-40C]"/>
    <numFmt numFmtId="165" formatCode="#,##0\ [$€-40C];[Red]\-#,##0\ [$€-40C]"/>
    <numFmt numFmtId="166" formatCode="#,##0.0"/>
    <numFmt numFmtId="167" formatCode="dd/mm/yy"/>
    <numFmt numFmtId="168" formatCode="0.0"/>
    <numFmt numFmtId="169" formatCode="[$-40C]dddd\ d\ mmmm\ yyyy"/>
    <numFmt numFmtId="170" formatCode="&quot;Vrai&quot;;&quot;Vrai&quot;;&quot;Faux&quot;"/>
    <numFmt numFmtId="171" formatCode="&quot;Actif&quot;;&quot;Actif&quot;;&quot;Inactif&quot;"/>
    <numFmt numFmtId="172" formatCode="#,##0.00_ ;\-#,##0.00\ "/>
    <numFmt numFmtId="173" formatCode="#,##0.00_ ;[Red]\-#,##0.00\ "/>
  </numFmts>
  <fonts count="80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u val="single"/>
      <sz val="10.5"/>
      <name val="Times New Roman"/>
      <family val="1"/>
    </font>
    <font>
      <u val="single"/>
      <sz val="10"/>
      <color indexed="12"/>
      <name val="Arial"/>
      <family val="2"/>
    </font>
    <font>
      <u val="single"/>
      <sz val="10.5"/>
      <color indexed="12"/>
      <name val="Times New Roman"/>
      <family val="1"/>
    </font>
    <font>
      <i/>
      <sz val="10.5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u val="single"/>
      <sz val="10.5"/>
      <name val="Times New Roman"/>
      <family val="1"/>
    </font>
    <font>
      <b/>
      <sz val="10.5"/>
      <color indexed="53"/>
      <name val="Times New Roman"/>
      <family val="1"/>
    </font>
    <font>
      <b/>
      <i/>
      <sz val="10.5"/>
      <name val="Times New Roman"/>
      <family val="1"/>
    </font>
    <font>
      <b/>
      <sz val="10.5"/>
      <color indexed="55"/>
      <name val="Times New Roman"/>
      <family val="1"/>
    </font>
    <font>
      <b/>
      <sz val="10.5"/>
      <color indexed="9"/>
      <name val="Times New Roman"/>
      <family val="1"/>
    </font>
    <font>
      <sz val="10.5"/>
      <color indexed="9"/>
      <name val="Times New Roman"/>
      <family val="1"/>
    </font>
    <font>
      <vertAlign val="superscript"/>
      <sz val="10.5"/>
      <name val="Times New Roman"/>
      <family val="1"/>
    </font>
    <font>
      <sz val="10.5"/>
      <color indexed="23"/>
      <name val="Times New Roman"/>
      <family val="1"/>
    </font>
    <font>
      <sz val="10.5"/>
      <color indexed="22"/>
      <name val="Times New Roman"/>
      <family val="1"/>
    </font>
    <font>
      <sz val="10"/>
      <color indexed="8"/>
      <name val="Arial"/>
      <family val="2"/>
    </font>
    <font>
      <b/>
      <sz val="10.5"/>
      <color indexed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sz val="10.5"/>
      <color indexed="8"/>
      <name val="Times New Roman"/>
      <family val="1"/>
    </font>
    <font>
      <sz val="9"/>
      <color indexed="23"/>
      <name val="Arial"/>
      <family val="2"/>
    </font>
    <font>
      <sz val="10.5"/>
      <color indexed="54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.5"/>
      <color indexed="17"/>
      <name val="Times New Roman"/>
      <family val="1"/>
    </font>
    <font>
      <sz val="10.5"/>
      <color indexed="12"/>
      <name val="Times New Roman"/>
      <family val="1"/>
    </font>
    <font>
      <sz val="10.5"/>
      <color indexed="48"/>
      <name val="Times New Roman"/>
      <family val="1"/>
    </font>
    <font>
      <sz val="10.5"/>
      <color indexed="18"/>
      <name val="Times New Roman"/>
      <family val="1"/>
    </font>
    <font>
      <b/>
      <sz val="10.5"/>
      <color indexed="18"/>
      <name val="Times New Roman"/>
      <family val="1"/>
    </font>
    <font>
      <i/>
      <sz val="10.5"/>
      <color indexed="18"/>
      <name val="Times New Roman"/>
      <family val="1"/>
    </font>
    <font>
      <sz val="10.5"/>
      <color indexed="62"/>
      <name val="Times New Roman"/>
      <family val="1"/>
    </font>
    <font>
      <b/>
      <sz val="10.5"/>
      <color indexed="62"/>
      <name val="Times New Roman"/>
      <family val="1"/>
    </font>
    <font>
      <u val="single"/>
      <sz val="10"/>
      <color indexed="62"/>
      <name val="Arial"/>
      <family val="2"/>
    </font>
    <font>
      <sz val="10"/>
      <color indexed="62"/>
      <name val="Arial"/>
      <family val="2"/>
    </font>
    <font>
      <i/>
      <sz val="8"/>
      <color indexed="18"/>
      <name val="Times New Roman"/>
      <family val="1"/>
    </font>
    <font>
      <i/>
      <sz val="10.5"/>
      <color indexed="62"/>
      <name val="Times New Roman"/>
      <family val="1"/>
    </font>
    <font>
      <u val="single"/>
      <sz val="10"/>
      <color indexed="18"/>
      <name val="Arial"/>
      <family val="2"/>
    </font>
    <font>
      <sz val="10"/>
      <color indexed="18"/>
      <name val="Times New Roman"/>
      <family val="1"/>
    </font>
    <font>
      <sz val="8"/>
      <color indexed="18"/>
      <name val="Times New Roman"/>
      <family val="1"/>
    </font>
    <font>
      <sz val="9"/>
      <color indexed="18"/>
      <name val="Times New Roman"/>
      <family val="1"/>
    </font>
    <font>
      <sz val="10.5"/>
      <color indexed="10"/>
      <name val="Times New Roman"/>
      <family val="1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1"/>
      <color indexed="18"/>
      <name val="Times New Roman"/>
      <family val="1"/>
    </font>
    <font>
      <sz val="10"/>
      <color indexed="23"/>
      <name val="Times New Roman"/>
      <family val="1"/>
    </font>
    <font>
      <i/>
      <sz val="10"/>
      <color indexed="18"/>
      <name val="Times New Roman"/>
      <family val="1"/>
    </font>
    <font>
      <i/>
      <sz val="10.5"/>
      <name val="Arial"/>
      <family val="2"/>
    </font>
    <font>
      <b/>
      <sz val="10"/>
      <color indexed="18"/>
      <name val="Times New Roman"/>
      <family val="1"/>
    </font>
    <font>
      <u val="single"/>
      <sz val="9"/>
      <color indexed="18"/>
      <name val="Times New Roman"/>
      <family val="1"/>
    </font>
    <font>
      <b/>
      <sz val="8"/>
      <name val="Times New Roman"/>
      <family val="1"/>
    </font>
    <font>
      <u val="single"/>
      <sz val="10"/>
      <color indexed="18"/>
      <name val="Times New Roman"/>
      <family val="1"/>
    </font>
    <font>
      <sz val="10"/>
      <color indexed="62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24"/>
      </left>
      <right style="hair">
        <color indexed="24"/>
      </right>
      <top>
        <color indexed="63"/>
      </top>
      <bottom style="hair">
        <color indexed="24"/>
      </bottom>
    </border>
    <border>
      <left style="hair">
        <color indexed="24"/>
      </left>
      <right style="hair">
        <color indexed="24"/>
      </right>
      <top style="hair">
        <color indexed="24"/>
      </top>
      <bottom style="hair">
        <color indexed="24"/>
      </bottom>
    </border>
    <border>
      <left>
        <color indexed="63"/>
      </left>
      <right style="hair">
        <color indexed="24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24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9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9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4" borderId="1" applyNumberFormat="0" applyAlignment="0" applyProtection="0"/>
    <xf numFmtId="0" fontId="38" fillId="0" borderId="2" applyNumberFormat="0" applyFill="0" applyAlignment="0" applyProtection="0"/>
    <xf numFmtId="0" fontId="39" fillId="3" borderId="1" applyNumberFormat="0" applyAlignment="0" applyProtection="0"/>
    <xf numFmtId="0" fontId="40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9" borderId="0" applyNumberFormat="0" applyBorder="0" applyAlignment="0" applyProtection="0"/>
    <xf numFmtId="0" fontId="0" fillId="0" borderId="0">
      <alignment/>
      <protection/>
    </xf>
    <xf numFmtId="0" fontId="0" fillId="5" borderId="3" applyNumberFormat="0" applyFont="0" applyAlignment="0" applyProtection="0"/>
    <xf numFmtId="9" fontId="0" fillId="0" borderId="0" applyFill="0" applyBorder="0" applyAlignment="0" applyProtection="0"/>
    <xf numFmtId="0" fontId="43" fillId="7" borderId="0" applyNumberFormat="0" applyBorder="0" applyAlignment="0" applyProtection="0"/>
    <xf numFmtId="0" fontId="44" fillId="4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10" borderId="9" applyNumberFormat="0" applyAlignment="0" applyProtection="0"/>
  </cellStyleXfs>
  <cellXfs count="666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 horizontal="center"/>
      <protection/>
    </xf>
    <xf numFmtId="3" fontId="9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49" fontId="11" fillId="0" borderId="0" xfId="44" applyNumberFormat="1" applyFont="1" applyFill="1" applyBorder="1" applyAlignment="1" applyProtection="1">
      <alignment/>
      <protection/>
    </xf>
    <xf numFmtId="49" fontId="11" fillId="0" borderId="0" xfId="44" applyNumberFormat="1" applyFont="1" applyFill="1" applyBorder="1" applyAlignment="1" applyProtection="1">
      <alignment horizontal="left"/>
      <protection/>
    </xf>
    <xf numFmtId="0" fontId="11" fillId="0" borderId="0" xfId="44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8" fillId="0" borderId="0" xfId="0" applyFont="1" applyBorder="1" applyAlignment="1" applyProtection="1">
      <alignment horizontal="left" wrapText="1"/>
      <protection locked="0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0" xfId="0" applyFont="1" applyBorder="1" applyAlignment="1">
      <alignment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165" fontId="8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vertical="center" wrapText="1"/>
      <protection/>
    </xf>
    <xf numFmtId="0" fontId="8" fillId="0" borderId="11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>
      <alignment horizontal="right"/>
    </xf>
    <xf numFmtId="0" fontId="9" fillId="17" borderId="11" xfId="0" applyFont="1" applyFill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164" fontId="9" fillId="18" borderId="11" xfId="0" applyNumberFormat="1" applyFont="1" applyFill="1" applyBorder="1" applyAlignment="1" applyProtection="1">
      <alignment horizontal="right" vertical="center" shrinkToFit="1"/>
      <protection locked="0"/>
    </xf>
    <xf numFmtId="164" fontId="8" fillId="0" borderId="0" xfId="0" applyNumberFormat="1" applyFont="1" applyAlignment="1">
      <alignment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/>
      <protection/>
    </xf>
    <xf numFmtId="1" fontId="8" fillId="0" borderId="0" xfId="0" applyNumberFormat="1" applyFont="1" applyAlignment="1" applyProtection="1">
      <alignment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2" fontId="9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Border="1" applyAlignment="1">
      <alignment horizontal="center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8" fillId="0" borderId="11" xfId="0" applyFont="1" applyBorder="1" applyAlignment="1">
      <alignment horizontal="left" wrapText="1" indent="1"/>
    </xf>
    <xf numFmtId="0" fontId="9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wrapText="1"/>
    </xf>
    <xf numFmtId="0" fontId="8" fillId="0" borderId="0" xfId="0" applyFont="1" applyAlignment="1">
      <alignment vertical="top"/>
    </xf>
    <xf numFmtId="0" fontId="8" fillId="18" borderId="1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17" borderId="11" xfId="0" applyFont="1" applyFill="1" applyBorder="1" applyAlignment="1">
      <alignment wrapText="1"/>
    </xf>
    <xf numFmtId="0" fontId="16" fillId="0" borderId="0" xfId="0" applyFont="1" applyAlignment="1">
      <alignment/>
    </xf>
    <xf numFmtId="0" fontId="9" fillId="0" borderId="0" xfId="0" applyFont="1" applyBorder="1" applyAlignment="1">
      <alignment horizontal="left" wrapText="1"/>
    </xf>
    <xf numFmtId="0" fontId="8" fillId="0" borderId="11" xfId="0" applyFont="1" applyBorder="1" applyAlignment="1">
      <alignment horizontal="right" wrapText="1"/>
    </xf>
    <xf numFmtId="0" fontId="8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Fill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top" wrapText="1"/>
    </xf>
    <xf numFmtId="3" fontId="8" fillId="0" borderId="11" xfId="0" applyNumberFormat="1" applyFont="1" applyFill="1" applyBorder="1" applyAlignment="1">
      <alignment horizontal="center"/>
    </xf>
    <xf numFmtId="3" fontId="8" fillId="17" borderId="11" xfId="0" applyNumberFormat="1" applyFont="1" applyFill="1" applyBorder="1" applyAlignment="1">
      <alignment horizontal="center"/>
    </xf>
    <xf numFmtId="0" fontId="1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vertical="center" wrapText="1"/>
      <protection/>
    </xf>
    <xf numFmtId="167" fontId="8" fillId="0" borderId="11" xfId="0" applyNumberFormat="1" applyFont="1" applyBorder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3" fontId="9" fillId="17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 vertical="top" wrapText="1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/>
      <protection/>
    </xf>
    <xf numFmtId="4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/>
      <protection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wrapText="1"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167" fontId="1" fillId="0" borderId="0" xfId="0" applyNumberFormat="1" applyFont="1" applyFill="1" applyAlignment="1" applyProtection="1">
      <alignment vertical="top" wrapText="1"/>
      <protection/>
    </xf>
    <xf numFmtId="3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wrapText="1"/>
      <protection/>
    </xf>
    <xf numFmtId="2" fontId="8" fillId="0" borderId="0" xfId="0" applyNumberFormat="1" applyFont="1" applyBorder="1" applyAlignment="1" applyProtection="1">
      <alignment wrapText="1"/>
      <protection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>
      <alignment horizontal="center" vertical="center"/>
    </xf>
    <xf numFmtId="4" fontId="9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8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168" fontId="8" fillId="0" borderId="0" xfId="0" applyNumberFormat="1" applyFont="1" applyBorder="1" applyAlignment="1" applyProtection="1">
      <alignment/>
      <protection locked="0"/>
    </xf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/>
    </xf>
    <xf numFmtId="10" fontId="9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horizontal="left" wrapText="1"/>
    </xf>
    <xf numFmtId="0" fontId="13" fillId="0" borderId="14" xfId="0" applyFont="1" applyFill="1" applyBorder="1" applyAlignment="1">
      <alignment wrapText="1"/>
    </xf>
    <xf numFmtId="0" fontId="13" fillId="0" borderId="15" xfId="0" applyFont="1" applyFill="1" applyBorder="1" applyAlignment="1">
      <alignment wrapText="1"/>
    </xf>
    <xf numFmtId="0" fontId="8" fillId="0" borderId="16" xfId="0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8" fillId="0" borderId="17" xfId="0" applyFont="1" applyBorder="1" applyAlignment="1">
      <alignment horizontal="center"/>
    </xf>
    <xf numFmtId="0" fontId="13" fillId="0" borderId="15" xfId="0" applyFont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8" fillId="19" borderId="0" xfId="0" applyFont="1" applyFill="1" applyAlignment="1">
      <alignment wrapText="1"/>
    </xf>
    <xf numFmtId="0" fontId="8" fillId="19" borderId="0" xfId="0" applyFont="1" applyFill="1" applyAlignment="1">
      <alignment/>
    </xf>
    <xf numFmtId="0" fontId="8" fillId="0" borderId="0" xfId="0" applyFont="1" applyAlignment="1">
      <alignment vertical="center" wrapText="1"/>
    </xf>
    <xf numFmtId="0" fontId="18" fillId="0" borderId="11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wrapText="1"/>
    </xf>
    <xf numFmtId="0" fontId="13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 applyProtection="1">
      <alignment/>
      <protection/>
    </xf>
    <xf numFmtId="0" fontId="1" fillId="20" borderId="0" xfId="0" applyFont="1" applyFill="1" applyBorder="1" applyAlignment="1" applyProtection="1">
      <alignment horizontal="left" wrapText="1"/>
      <protection/>
    </xf>
    <xf numFmtId="0" fontId="8" fillId="0" borderId="0" xfId="0" applyFont="1" applyBorder="1" applyAlignment="1" applyProtection="1">
      <alignment horizontal="left" indent="1"/>
      <protection/>
    </xf>
    <xf numFmtId="3" fontId="23" fillId="17" borderId="11" xfId="0" applyNumberFormat="1" applyFont="1" applyFill="1" applyBorder="1" applyAlignment="1">
      <alignment horizontal="center" wrapText="1"/>
    </xf>
    <xf numFmtId="3" fontId="8" fillId="17" borderId="11" xfId="0" applyNumberFormat="1" applyFont="1" applyFill="1" applyBorder="1" applyAlignment="1" applyProtection="1">
      <alignment horizontal="center"/>
      <protection locked="0"/>
    </xf>
    <xf numFmtId="9" fontId="24" fillId="17" borderId="11" xfId="0" applyNumberFormat="1" applyFont="1" applyFill="1" applyBorder="1" applyAlignment="1" applyProtection="1">
      <alignment horizontal="center"/>
      <protection locked="0"/>
    </xf>
    <xf numFmtId="0" fontId="8" fillId="17" borderId="11" xfId="0" applyFont="1" applyFill="1" applyBorder="1" applyAlignment="1" applyProtection="1">
      <alignment/>
      <protection/>
    </xf>
    <xf numFmtId="9" fontId="9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>
      <alignment/>
    </xf>
    <xf numFmtId="2" fontId="9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51" applyFont="1" applyFill="1" applyProtection="1">
      <alignment/>
      <protection/>
    </xf>
    <xf numFmtId="0" fontId="8" fillId="0" borderId="0" xfId="51" applyFont="1" applyFill="1" applyProtection="1">
      <alignment/>
      <protection/>
    </xf>
    <xf numFmtId="0" fontId="8" fillId="0" borderId="0" xfId="51" applyFont="1">
      <alignment/>
      <protection/>
    </xf>
    <xf numFmtId="0" fontId="9" fillId="0" borderId="0" xfId="51" applyFont="1" applyProtection="1">
      <alignment/>
      <protection/>
    </xf>
    <xf numFmtId="0" fontId="8" fillId="0" borderId="0" xfId="51" applyFont="1" applyProtection="1">
      <alignment/>
      <protection/>
    </xf>
    <xf numFmtId="0" fontId="8" fillId="0" borderId="11" xfId="51" applyFont="1" applyBorder="1" applyAlignment="1" applyProtection="1">
      <alignment horizontal="center"/>
      <protection/>
    </xf>
    <xf numFmtId="0" fontId="8" fillId="0" borderId="0" xfId="51" applyFont="1" applyBorder="1" applyAlignment="1" applyProtection="1">
      <alignment horizontal="center" vertical="center"/>
      <protection/>
    </xf>
    <xf numFmtId="0" fontId="8" fillId="0" borderId="11" xfId="51" applyFont="1" applyBorder="1" applyAlignment="1" applyProtection="1">
      <alignment horizontal="center" vertical="center" wrapText="1"/>
      <protection/>
    </xf>
    <xf numFmtId="0" fontId="8" fillId="0" borderId="11" xfId="51" applyFont="1" applyBorder="1" applyAlignment="1" applyProtection="1">
      <alignment horizontal="left"/>
      <protection/>
    </xf>
    <xf numFmtId="0" fontId="8" fillId="0" borderId="11" xfId="51" applyFont="1" applyBorder="1" applyAlignment="1" applyProtection="1">
      <alignment horizontal="left" wrapText="1"/>
      <protection/>
    </xf>
    <xf numFmtId="0" fontId="9" fillId="0" borderId="11" xfId="51" applyFont="1" applyBorder="1" applyAlignment="1" applyProtection="1">
      <alignment horizontal="left"/>
      <protection/>
    </xf>
    <xf numFmtId="0" fontId="8" fillId="19" borderId="0" xfId="51" applyFont="1" applyFill="1" applyBorder="1" applyAlignment="1" applyProtection="1">
      <alignment horizontal="left"/>
      <protection/>
    </xf>
    <xf numFmtId="3" fontId="9" fillId="19" borderId="0" xfId="51" applyNumberFormat="1" applyFont="1" applyFill="1" applyBorder="1" applyAlignment="1" applyProtection="1">
      <alignment horizontal="center" vertical="center" shrinkToFit="1"/>
      <protection/>
    </xf>
    <xf numFmtId="0" fontId="8" fillId="0" borderId="0" xfId="51" applyFont="1" applyFill="1" applyBorder="1" applyAlignment="1" applyProtection="1">
      <alignment horizontal="left" vertical="center" wrapText="1"/>
      <protection/>
    </xf>
    <xf numFmtId="0" fontId="13" fillId="0" borderId="11" xfId="51" applyFont="1" applyBorder="1" applyAlignment="1" applyProtection="1">
      <alignment horizontal="center"/>
      <protection/>
    </xf>
    <xf numFmtId="3" fontId="13" fillId="0" borderId="11" xfId="51" applyNumberFormat="1" applyFont="1" applyBorder="1" applyAlignment="1" applyProtection="1">
      <alignment horizontal="center"/>
      <protection/>
    </xf>
    <xf numFmtId="0" fontId="8" fillId="0" borderId="0" xfId="51" applyFont="1" applyBorder="1" applyAlignment="1" applyProtection="1">
      <alignment horizontal="left" wrapText="1"/>
      <protection/>
    </xf>
    <xf numFmtId="0" fontId="8" fillId="0" borderId="0" xfId="51" applyFont="1" applyBorder="1" applyAlignment="1" applyProtection="1">
      <alignment horizontal="center" vertical="center" wrapText="1"/>
      <protection/>
    </xf>
    <xf numFmtId="0" fontId="8" fillId="19" borderId="0" xfId="0" applyFont="1" applyFill="1" applyBorder="1" applyAlignment="1">
      <alignment horizontal="left" wrapText="1"/>
    </xf>
    <xf numFmtId="0" fontId="9" fillId="0" borderId="11" xfId="51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horizontal="left" wrapText="1"/>
    </xf>
    <xf numFmtId="3" fontId="8" fillId="0" borderId="11" xfId="51" applyNumberFormat="1" applyFont="1" applyBorder="1" applyProtection="1">
      <alignment/>
      <protection/>
    </xf>
    <xf numFmtId="0" fontId="13" fillId="0" borderId="11" xfId="0" applyFont="1" applyBorder="1" applyAlignment="1">
      <alignment horizontal="right" wrapText="1"/>
    </xf>
    <xf numFmtId="3" fontId="13" fillId="0" borderId="11" xfId="51" applyNumberFormat="1" applyFont="1" applyBorder="1" applyProtection="1">
      <alignment/>
      <protection/>
    </xf>
    <xf numFmtId="0" fontId="8" fillId="0" borderId="0" xfId="51" applyFont="1" applyBorder="1" applyProtection="1">
      <alignment/>
      <protection/>
    </xf>
    <xf numFmtId="0" fontId="9" fillId="0" borderId="0" xfId="0" applyFont="1" applyAlignment="1">
      <alignment horizontal="left" wrapText="1"/>
    </xf>
    <xf numFmtId="0" fontId="8" fillId="0" borderId="11" xfId="51" applyFont="1" applyBorder="1" applyAlignment="1" applyProtection="1">
      <alignment horizontal="center" vertical="center"/>
      <protection/>
    </xf>
    <xf numFmtId="0" fontId="8" fillId="0" borderId="18" xfId="51" applyFont="1" applyBorder="1" applyAlignment="1" applyProtection="1">
      <alignment horizontal="center" vertical="center"/>
      <protection/>
    </xf>
    <xf numFmtId="0" fontId="8" fillId="17" borderId="11" xfId="51" applyFont="1" applyFill="1" applyBorder="1" applyProtection="1">
      <alignment/>
      <protection/>
    </xf>
    <xf numFmtId="9" fontId="8" fillId="0" borderId="11" xfId="51" applyNumberFormat="1" applyFont="1" applyFill="1" applyBorder="1" applyAlignment="1" applyProtection="1">
      <alignment horizontal="center" vertical="center" wrapText="1"/>
      <protection/>
    </xf>
    <xf numFmtId="9" fontId="8" fillId="0" borderId="11" xfId="51" applyNumberFormat="1" applyFont="1" applyFill="1" applyBorder="1" applyAlignment="1" applyProtection="1">
      <alignment horizontal="center" vertical="center" shrinkToFit="1"/>
      <protection/>
    </xf>
    <xf numFmtId="0" fontId="8" fillId="0" borderId="0" xfId="51" applyFont="1" applyBorder="1" applyAlignment="1" applyProtection="1">
      <alignment wrapText="1"/>
      <protection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 vertical="top" wrapText="1"/>
    </xf>
    <xf numFmtId="0" fontId="9" fillId="0" borderId="19" xfId="0" applyFont="1" applyBorder="1" applyAlignment="1">
      <alignment horizontal="left" wrapText="1"/>
    </xf>
    <xf numFmtId="3" fontId="8" fillId="0" borderId="0" xfId="0" applyNumberFormat="1" applyFont="1" applyAlignment="1">
      <alignment/>
    </xf>
    <xf numFmtId="3" fontId="9" fillId="18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 wrapText="1"/>
    </xf>
    <xf numFmtId="3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/>
    </xf>
    <xf numFmtId="0" fontId="1" fillId="0" borderId="0" xfId="0" applyFont="1" applyAlignment="1">
      <alignment wrapText="1"/>
    </xf>
    <xf numFmtId="0" fontId="9" fillId="0" borderId="0" xfId="0" applyFont="1" applyAlignment="1">
      <alignment/>
    </xf>
    <xf numFmtId="3" fontId="8" fillId="0" borderId="0" xfId="0" applyNumberFormat="1" applyFont="1" applyAlignment="1">
      <alignment/>
    </xf>
    <xf numFmtId="0" fontId="9" fillId="0" borderId="0" xfId="0" applyFont="1" applyBorder="1" applyAlignment="1">
      <alignment horizontal="left"/>
    </xf>
    <xf numFmtId="0" fontId="8" fillId="0" borderId="0" xfId="0" applyFont="1" applyFill="1" applyAlignment="1">
      <alignment/>
    </xf>
    <xf numFmtId="0" fontId="18" fillId="0" borderId="0" xfId="0" applyFont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3" fontId="29" fillId="0" borderId="0" xfId="0" applyNumberFormat="1" applyFont="1" applyAlignment="1">
      <alignment horizontal="center"/>
    </xf>
    <xf numFmtId="3" fontId="8" fillId="0" borderId="11" xfId="0" applyNumberFormat="1" applyFont="1" applyBorder="1" applyAlignment="1">
      <alignment wrapText="1"/>
    </xf>
    <xf numFmtId="0" fontId="8" fillId="0" borderId="0" xfId="0" applyFont="1" applyBorder="1" applyAlignment="1" applyProtection="1">
      <alignment horizontal="left" vertical="top" wrapText="1" indent="1"/>
      <protection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left" vertical="top" wrapText="1" indent="1"/>
      <protection/>
    </xf>
    <xf numFmtId="0" fontId="8" fillId="0" borderId="12" xfId="0" applyFont="1" applyFill="1" applyBorder="1" applyAlignment="1">
      <alignment horizontal="left"/>
    </xf>
    <xf numFmtId="0" fontId="13" fillId="0" borderId="13" xfId="0" applyFont="1" applyFill="1" applyBorder="1" applyAlignment="1" applyProtection="1">
      <alignment horizontal="left" vertical="top" wrapText="1" indent="1"/>
      <protection/>
    </xf>
    <xf numFmtId="0" fontId="13" fillId="0" borderId="13" xfId="0" applyFont="1" applyFill="1" applyBorder="1" applyAlignment="1">
      <alignment/>
    </xf>
    <xf numFmtId="0" fontId="13" fillId="0" borderId="0" xfId="0" applyFont="1" applyFill="1" applyBorder="1" applyAlignment="1" applyProtection="1">
      <alignment horizontal="left" vertical="top" wrapText="1" indent="1"/>
      <protection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center" vertical="top" wrapText="1"/>
      <protection/>
    </xf>
    <xf numFmtId="0" fontId="1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Border="1" applyAlignment="1" applyProtection="1">
      <alignment vertical="top" wrapText="1"/>
      <protection/>
    </xf>
    <xf numFmtId="3" fontId="8" fillId="0" borderId="0" xfId="0" applyNumberFormat="1" applyFont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13" fillId="0" borderId="0" xfId="0" applyFont="1" applyBorder="1" applyAlignment="1" applyProtection="1">
      <alignment horizontal="left" wrapText="1"/>
      <protection/>
    </xf>
    <xf numFmtId="1" fontId="9" fillId="0" borderId="0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26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9" fillId="0" borderId="0" xfId="0" applyFont="1" applyBorder="1" applyAlignment="1">
      <alignment horizontal="justify" vertical="center"/>
    </xf>
    <xf numFmtId="10" fontId="23" fillId="0" borderId="0" xfId="0" applyNumberFormat="1" applyFont="1" applyAlignment="1">
      <alignment horizontal="right"/>
    </xf>
    <xf numFmtId="0" fontId="31" fillId="0" borderId="0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49" fontId="8" fillId="0" borderId="0" xfId="0" applyNumberFormat="1" applyFont="1" applyBorder="1" applyAlignment="1" applyProtection="1">
      <alignment horizontal="left" indent="1"/>
      <protection/>
    </xf>
    <xf numFmtId="0" fontId="9" fillId="0" borderId="0" xfId="0" applyFont="1" applyBorder="1" applyAlignment="1">
      <alignment vertical="center" wrapText="1"/>
    </xf>
    <xf numFmtId="166" fontId="9" fillId="21" borderId="11" xfId="0" applyNumberFormat="1" applyFont="1" applyFill="1" applyBorder="1" applyAlignment="1" applyProtection="1">
      <alignment horizontal="center" vertical="center" shrinkToFit="1"/>
      <protection locked="0"/>
    </xf>
    <xf numFmtId="14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 applyProtection="1">
      <alignment/>
      <protection/>
    </xf>
    <xf numFmtId="0" fontId="9" fillId="0" borderId="11" xfId="0" applyFont="1" applyBorder="1" applyAlignment="1">
      <alignment horizontal="left" vertical="top" wrapText="1"/>
    </xf>
    <xf numFmtId="49" fontId="8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8" fillId="0" borderId="0" xfId="0" applyNumberFormat="1" applyFont="1" applyBorder="1" applyAlignment="1">
      <alignment horizontal="left"/>
    </xf>
    <xf numFmtId="49" fontId="13" fillId="0" borderId="0" xfId="0" applyNumberFormat="1" applyFont="1" applyFill="1" applyBorder="1" applyAlignment="1">
      <alignment/>
    </xf>
    <xf numFmtId="0" fontId="32" fillId="0" borderId="0" xfId="0" applyFont="1" applyAlignment="1">
      <alignment/>
    </xf>
    <xf numFmtId="3" fontId="52" fillId="0" borderId="0" xfId="0" applyNumberFormat="1" applyFont="1" applyAlignment="1">
      <alignment horizontal="center"/>
    </xf>
    <xf numFmtId="0" fontId="9" fillId="0" borderId="0" xfId="0" applyFont="1" applyAlignment="1" applyProtection="1">
      <alignment horizontal="center" wrapText="1"/>
      <protection/>
    </xf>
    <xf numFmtId="0" fontId="53" fillId="0" borderId="0" xfId="0" applyFont="1" applyBorder="1" applyAlignment="1" applyProtection="1">
      <alignment horizontal="left"/>
      <protection/>
    </xf>
    <xf numFmtId="0" fontId="53" fillId="0" borderId="0" xfId="0" applyFont="1" applyBorder="1" applyAlignment="1" applyProtection="1">
      <alignment horizontal="left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8" fillId="0" borderId="0" xfId="0" applyFont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/>
    </xf>
    <xf numFmtId="0" fontId="55" fillId="0" borderId="0" xfId="0" applyFont="1" applyAlignment="1">
      <alignment/>
    </xf>
    <xf numFmtId="4" fontId="56" fillId="0" borderId="11" xfId="0" applyNumberFormat="1" applyFont="1" applyFill="1" applyBorder="1" applyAlignment="1" applyProtection="1">
      <alignment horizontal="center" vertical="center" shrinkToFit="1"/>
      <protection locked="0"/>
    </xf>
    <xf numFmtId="3" fontId="56" fillId="17" borderId="11" xfId="0" applyNumberFormat="1" applyFont="1" applyFill="1" applyBorder="1" applyAlignment="1" applyProtection="1">
      <alignment horizontal="center" vertical="center" shrinkToFit="1"/>
      <protection locked="0"/>
    </xf>
    <xf numFmtId="3" fontId="56" fillId="0" borderId="11" xfId="0" applyNumberFormat="1" applyFont="1" applyFill="1" applyBorder="1" applyAlignment="1" applyProtection="1">
      <alignment horizontal="center" vertical="center" shrinkToFit="1"/>
      <protection locked="0"/>
    </xf>
    <xf numFmtId="3" fontId="56" fillId="18" borderId="11" xfId="0" applyNumberFormat="1" applyFont="1" applyFill="1" applyBorder="1" applyAlignment="1" applyProtection="1">
      <alignment horizontal="center" vertical="center" shrinkToFit="1"/>
      <protection locked="0"/>
    </xf>
    <xf numFmtId="3" fontId="56" fillId="0" borderId="0" xfId="0" applyNumberFormat="1" applyFont="1" applyFill="1" applyAlignment="1">
      <alignment horizontal="center" vertical="center"/>
    </xf>
    <xf numFmtId="3" fontId="56" fillId="20" borderId="11" xfId="0" applyNumberFormat="1" applyFont="1" applyFill="1" applyBorder="1" applyAlignment="1" applyProtection="1">
      <alignment horizontal="center" vertical="center" shrinkToFit="1"/>
      <protection/>
    </xf>
    <xf numFmtId="0" fontId="55" fillId="0" borderId="0" xfId="0" applyFont="1" applyBorder="1" applyAlignment="1">
      <alignment vertical="center" wrapText="1"/>
    </xf>
    <xf numFmtId="3" fontId="55" fillId="0" borderId="0" xfId="0" applyNumberFormat="1" applyFont="1" applyAlignment="1">
      <alignment horizontal="center"/>
    </xf>
    <xf numFmtId="3" fontId="55" fillId="0" borderId="0" xfId="0" applyNumberFormat="1" applyFont="1" applyAlignment="1">
      <alignment/>
    </xf>
    <xf numFmtId="3" fontId="55" fillId="0" borderId="11" xfId="0" applyNumberFormat="1" applyFont="1" applyBorder="1" applyAlignment="1" applyProtection="1">
      <alignment horizontal="center" vertical="center"/>
      <protection locked="0"/>
    </xf>
    <xf numFmtId="3" fontId="55" fillId="0" borderId="11" xfId="0" applyNumberFormat="1" applyFont="1" applyBorder="1" applyAlignment="1" applyProtection="1">
      <alignment horizontal="left" vertical="center"/>
      <protection locked="0"/>
    </xf>
    <xf numFmtId="3" fontId="56" fillId="0" borderId="0" xfId="0" applyNumberFormat="1" applyFont="1" applyFill="1" applyBorder="1" applyAlignment="1" applyProtection="1">
      <alignment horizontal="center" vertical="center" shrinkToFit="1"/>
      <protection locked="0"/>
    </xf>
    <xf numFmtId="2" fontId="56" fillId="17" borderId="11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0" xfId="0" applyFont="1" applyAlignment="1">
      <alignment horizontal="center"/>
    </xf>
    <xf numFmtId="14" fontId="56" fillId="0" borderId="11" xfId="0" applyNumberFormat="1" applyFont="1" applyFill="1" applyBorder="1" applyAlignment="1" applyProtection="1">
      <alignment horizontal="center" vertical="center" shrinkToFit="1"/>
      <protection locked="0"/>
    </xf>
    <xf numFmtId="3" fontId="58" fillId="0" borderId="0" xfId="0" applyNumberFormat="1" applyFont="1" applyBorder="1" applyAlignment="1" applyProtection="1">
      <alignment horizontal="left" vertical="center"/>
      <protection locked="0"/>
    </xf>
    <xf numFmtId="3" fontId="59" fillId="17" borderId="11" xfId="0" applyNumberFormat="1" applyFont="1" applyFill="1" applyBorder="1" applyAlignment="1" applyProtection="1">
      <alignment horizontal="center" vertical="center" shrinkToFit="1"/>
      <protection locked="0"/>
    </xf>
    <xf numFmtId="3" fontId="58" fillId="0" borderId="0" xfId="0" applyNumberFormat="1" applyFont="1" applyAlignment="1">
      <alignment/>
    </xf>
    <xf numFmtId="3" fontId="60" fillId="18" borderId="11" xfId="44" applyNumberFormat="1" applyFont="1" applyFill="1" applyBorder="1" applyAlignment="1" applyProtection="1">
      <alignment horizontal="center" vertical="center" wrapText="1" shrinkToFit="1"/>
      <protection locked="0"/>
    </xf>
    <xf numFmtId="3" fontId="58" fillId="0" borderId="11" xfId="0" applyNumberFormat="1" applyFont="1" applyBorder="1" applyAlignment="1">
      <alignment/>
    </xf>
    <xf numFmtId="3" fontId="59" fillId="18" borderId="11" xfId="0" applyNumberFormat="1" applyFont="1" applyFill="1" applyBorder="1" applyAlignment="1" applyProtection="1">
      <alignment horizontal="center" vertical="center" wrapText="1" shrinkToFit="1"/>
      <protection locked="0"/>
    </xf>
    <xf numFmtId="3" fontId="58" fillId="0" borderId="0" xfId="0" applyNumberFormat="1" applyFont="1" applyBorder="1" applyAlignment="1">
      <alignment/>
    </xf>
    <xf numFmtId="0" fontId="58" fillId="0" borderId="0" xfId="0" applyFont="1" applyBorder="1" applyAlignment="1">
      <alignment/>
    </xf>
    <xf numFmtId="3" fontId="58" fillId="0" borderId="0" xfId="0" applyNumberFormat="1" applyFont="1" applyBorder="1" applyAlignment="1" applyProtection="1">
      <alignment horizontal="left"/>
      <protection locked="0"/>
    </xf>
    <xf numFmtId="4" fontId="59" fillId="18" borderId="11" xfId="0" applyNumberFormat="1" applyFont="1" applyFill="1" applyBorder="1" applyAlignment="1" applyProtection="1">
      <alignment horizontal="center" vertical="center" shrinkToFit="1"/>
      <protection locked="0"/>
    </xf>
    <xf numFmtId="3" fontId="59" fillId="0" borderId="0" xfId="0" applyNumberFormat="1" applyFont="1" applyBorder="1" applyAlignment="1">
      <alignment horizontal="center"/>
    </xf>
    <xf numFmtId="0" fontId="58" fillId="0" borderId="0" xfId="0" applyFont="1" applyBorder="1" applyAlignment="1">
      <alignment horizontal="left"/>
    </xf>
    <xf numFmtId="3" fontId="58" fillId="17" borderId="11" xfId="0" applyNumberFormat="1" applyFont="1" applyFill="1" applyBorder="1" applyAlignment="1">
      <alignment/>
    </xf>
    <xf numFmtId="0" fontId="58" fillId="0" borderId="0" xfId="0" applyFont="1" applyAlignment="1">
      <alignment/>
    </xf>
    <xf numFmtId="0" fontId="61" fillId="0" borderId="0" xfId="0" applyFont="1" applyAlignment="1">
      <alignment/>
    </xf>
    <xf numFmtId="0" fontId="55" fillId="17" borderId="11" xfId="0" applyFont="1" applyFill="1" applyBorder="1" applyAlignment="1">
      <alignment shrinkToFit="1"/>
    </xf>
    <xf numFmtId="0" fontId="55" fillId="17" borderId="11" xfId="0" applyFont="1" applyFill="1" applyBorder="1" applyAlignment="1">
      <alignment wrapText="1"/>
    </xf>
    <xf numFmtId="0" fontId="62" fillId="0" borderId="11" xfId="0" applyFont="1" applyBorder="1" applyAlignment="1">
      <alignment wrapText="1"/>
    </xf>
    <xf numFmtId="0" fontId="55" fillId="0" borderId="11" xfId="0" applyFont="1" applyBorder="1" applyAlignment="1">
      <alignment wrapText="1"/>
    </xf>
    <xf numFmtId="0" fontId="58" fillId="17" borderId="11" xfId="0" applyFont="1" applyFill="1" applyBorder="1" applyAlignment="1">
      <alignment/>
    </xf>
    <xf numFmtId="3" fontId="59" fillId="18" borderId="11" xfId="0" applyNumberFormat="1" applyFont="1" applyFill="1" applyBorder="1" applyAlignment="1" applyProtection="1">
      <alignment horizontal="center" vertical="center" shrinkToFit="1"/>
      <protection locked="0"/>
    </xf>
    <xf numFmtId="3" fontId="56" fillId="20" borderId="11" xfId="0" applyNumberFormat="1" applyFont="1" applyFill="1" applyBorder="1" applyAlignment="1">
      <alignment horizontal="center"/>
    </xf>
    <xf numFmtId="3" fontId="55" fillId="17" borderId="11" xfId="0" applyNumberFormat="1" applyFont="1" applyFill="1" applyBorder="1" applyAlignment="1">
      <alignment horizontal="center"/>
    </xf>
    <xf numFmtId="0" fontId="55" fillId="17" borderId="11" xfId="0" applyFont="1" applyFill="1" applyBorder="1" applyAlignment="1">
      <alignment/>
    </xf>
    <xf numFmtId="0" fontId="57" fillId="0" borderId="11" xfId="0" applyFont="1" applyBorder="1" applyAlignment="1">
      <alignment horizontal="left" vertical="center" wrapText="1"/>
    </xf>
    <xf numFmtId="0" fontId="55" fillId="17" borderId="11" xfId="0" applyFont="1" applyFill="1" applyBorder="1" applyAlignment="1">
      <alignment horizontal="center" vertical="center" wrapText="1"/>
    </xf>
    <xf numFmtId="3" fontId="55" fillId="18" borderId="11" xfId="0" applyNumberFormat="1" applyFont="1" applyFill="1" applyBorder="1" applyAlignment="1">
      <alignment horizontal="center"/>
    </xf>
    <xf numFmtId="3" fontId="55" fillId="17" borderId="11" xfId="0" applyNumberFormat="1" applyFont="1" applyFill="1" applyBorder="1" applyAlignment="1" applyProtection="1">
      <alignment horizontal="center" vertical="top" wrapText="1"/>
      <protection/>
    </xf>
    <xf numFmtId="0" fontId="66" fillId="0" borderId="20" xfId="0" applyFont="1" applyBorder="1" applyAlignment="1">
      <alignment vertical="center" wrapText="1"/>
    </xf>
    <xf numFmtId="0" fontId="66" fillId="0" borderId="11" xfId="0" applyFont="1" applyBorder="1" applyAlignment="1">
      <alignment wrapText="1"/>
    </xf>
    <xf numFmtId="17" fontId="66" fillId="0" borderId="11" xfId="0" applyNumberFormat="1" applyFont="1" applyBorder="1" applyAlignment="1">
      <alignment wrapText="1"/>
    </xf>
    <xf numFmtId="0" fontId="55" fillId="0" borderId="11" xfId="51" applyFont="1" applyBorder="1" applyAlignment="1" applyProtection="1">
      <alignment horizontal="center"/>
      <protection/>
    </xf>
    <xf numFmtId="0" fontId="55" fillId="0" borderId="11" xfId="0" applyFont="1" applyBorder="1" applyAlignment="1">
      <alignment horizontal="center" wrapText="1"/>
    </xf>
    <xf numFmtId="3" fontId="56" fillId="18" borderId="11" xfId="51" applyNumberFormat="1" applyFont="1" applyFill="1" applyBorder="1" applyAlignment="1" applyProtection="1">
      <alignment horizontal="center" vertical="center" shrinkToFit="1"/>
      <protection locked="0"/>
    </xf>
    <xf numFmtId="3" fontId="56" fillId="18" borderId="11" xfId="51" applyNumberFormat="1" applyFont="1" applyFill="1" applyBorder="1" applyAlignment="1" applyProtection="1">
      <alignment horizontal="center" vertical="center" shrinkToFit="1"/>
      <protection/>
    </xf>
    <xf numFmtId="3" fontId="56" fillId="20" borderId="11" xfId="51" applyNumberFormat="1" applyFont="1" applyFill="1" applyBorder="1" applyAlignment="1" applyProtection="1">
      <alignment horizontal="center" vertical="center" shrinkToFit="1"/>
      <protection/>
    </xf>
    <xf numFmtId="3" fontId="56" fillId="20" borderId="11" xfId="51" applyNumberFormat="1" applyFont="1" applyFill="1" applyBorder="1" applyAlignment="1" applyProtection="1">
      <alignment horizontal="center" vertical="center"/>
      <protection/>
    </xf>
    <xf numFmtId="3" fontId="55" fillId="0" borderId="11" xfId="51" applyNumberFormat="1" applyFont="1" applyBorder="1" applyAlignment="1" applyProtection="1">
      <alignment horizontal="center" vertical="center" wrapText="1"/>
      <protection/>
    </xf>
    <xf numFmtId="3" fontId="55" fillId="0" borderId="11" xfId="51" applyNumberFormat="1" applyFont="1" applyBorder="1" applyAlignment="1" applyProtection="1">
      <alignment horizontal="center" vertical="center"/>
      <protection/>
    </xf>
    <xf numFmtId="0" fontId="55" fillId="0" borderId="11" xfId="0" applyFont="1" applyBorder="1" applyAlignment="1">
      <alignment/>
    </xf>
    <xf numFmtId="3" fontId="55" fillId="0" borderId="11" xfId="0" applyNumberFormat="1" applyFont="1" applyBorder="1" applyAlignment="1">
      <alignment/>
    </xf>
    <xf numFmtId="0" fontId="56" fillId="17" borderId="11" xfId="0" applyFont="1" applyFill="1" applyBorder="1" applyAlignment="1" applyProtection="1">
      <alignment horizontal="center" vertical="center" shrinkToFit="1"/>
      <protection locked="0"/>
    </xf>
    <xf numFmtId="0" fontId="56" fillId="0" borderId="11" xfId="0" applyFont="1" applyFill="1" applyBorder="1" applyAlignment="1" applyProtection="1">
      <alignment horizontal="center" vertical="center" shrinkToFit="1"/>
      <protection locked="0"/>
    </xf>
    <xf numFmtId="0" fontId="55" fillId="0" borderId="0" xfId="0" applyFont="1" applyAlignment="1" applyProtection="1">
      <alignment/>
      <protection/>
    </xf>
    <xf numFmtId="4" fontId="56" fillId="0" borderId="11" xfId="0" applyNumberFormat="1" applyFont="1" applyFill="1" applyBorder="1" applyAlignment="1" applyProtection="1">
      <alignment horizontal="right" vertical="center" shrinkToFit="1"/>
      <protection locked="0"/>
    </xf>
    <xf numFmtId="4" fontId="56" fillId="18" borderId="11" xfId="0" applyNumberFormat="1" applyFont="1" applyFill="1" applyBorder="1" applyAlignment="1" applyProtection="1">
      <alignment horizontal="right" vertical="center" shrinkToFit="1"/>
      <protection locked="0"/>
    </xf>
    <xf numFmtId="2" fontId="56" fillId="18" borderId="11" xfId="0" applyNumberFormat="1" applyFont="1" applyFill="1" applyBorder="1" applyAlignment="1" applyProtection="1">
      <alignment horizontal="right" vertical="center" shrinkToFit="1"/>
      <protection locked="0"/>
    </xf>
    <xf numFmtId="0" fontId="55" fillId="17" borderId="11" xfId="0" applyFont="1" applyFill="1" applyBorder="1" applyAlignment="1">
      <alignment horizontal="left"/>
    </xf>
    <xf numFmtId="2" fontId="56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55" fillId="17" borderId="11" xfId="0" applyFont="1" applyFill="1" applyBorder="1" applyAlignment="1" applyProtection="1">
      <alignment horizontal="center" vertical="center"/>
      <protection/>
    </xf>
    <xf numFmtId="0" fontId="55" fillId="17" borderId="14" xfId="0" applyFont="1" applyFill="1" applyBorder="1" applyAlignment="1">
      <alignment horizontal="left" wrapText="1"/>
    </xf>
    <xf numFmtId="0" fontId="55" fillId="0" borderId="0" xfId="0" applyFont="1" applyAlignment="1">
      <alignment horizontal="center" wrapText="1"/>
    </xf>
    <xf numFmtId="0" fontId="55" fillId="0" borderId="15" xfId="0" applyFont="1" applyFill="1" applyBorder="1" applyAlignment="1">
      <alignment horizontal="left" wrapText="1"/>
    </xf>
    <xf numFmtId="0" fontId="55" fillId="17" borderId="14" xfId="0" applyFont="1" applyFill="1" applyBorder="1" applyAlignment="1">
      <alignment horizontal="center" wrapText="1"/>
    </xf>
    <xf numFmtId="0" fontId="55" fillId="17" borderId="15" xfId="0" applyFont="1" applyFill="1" applyBorder="1" applyAlignment="1">
      <alignment wrapText="1"/>
    </xf>
    <xf numFmtId="0" fontId="55" fillId="0" borderId="15" xfId="0" applyFont="1" applyBorder="1" applyAlignment="1">
      <alignment wrapText="1"/>
    </xf>
    <xf numFmtId="0" fontId="55" fillId="17" borderId="11" xfId="0" applyFont="1" applyFill="1" applyBorder="1" applyAlignment="1">
      <alignment horizontal="center" wrapText="1"/>
    </xf>
    <xf numFmtId="3" fontId="55" fillId="17" borderId="11" xfId="0" applyNumberFormat="1" applyFont="1" applyFill="1" applyBorder="1" applyAlignment="1">
      <alignment/>
    </xf>
    <xf numFmtId="4" fontId="56" fillId="20" borderId="11" xfId="0" applyNumberFormat="1" applyFont="1" applyFill="1" applyBorder="1" applyAlignment="1" applyProtection="1">
      <alignment horizontal="center" vertical="center" shrinkToFit="1"/>
      <protection/>
    </xf>
    <xf numFmtId="0" fontId="67" fillId="0" borderId="11" xfId="0" applyFont="1" applyBorder="1" applyAlignment="1">
      <alignment wrapText="1"/>
    </xf>
    <xf numFmtId="0" fontId="67" fillId="17" borderId="11" xfId="0" applyFont="1" applyFill="1" applyBorder="1" applyAlignment="1" applyProtection="1">
      <alignment wrapText="1"/>
      <protection locked="0"/>
    </xf>
    <xf numFmtId="0" fontId="68" fillId="0" borderId="0" xfId="0" applyFont="1" applyAlignment="1">
      <alignment/>
    </xf>
    <xf numFmtId="3" fontId="55" fillId="0" borderId="11" xfId="0" applyNumberFormat="1" applyFont="1" applyBorder="1" applyAlignment="1">
      <alignment horizontal="center"/>
    </xf>
    <xf numFmtId="4" fontId="55" fillId="0" borderId="11" xfId="0" applyNumberFormat="1" applyFont="1" applyBorder="1" applyAlignment="1">
      <alignment horizontal="center"/>
    </xf>
    <xf numFmtId="0" fontId="55" fillId="0" borderId="2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 applyProtection="1">
      <alignment horizontal="center" wrapText="1"/>
      <protection locked="0"/>
    </xf>
    <xf numFmtId="0" fontId="55" fillId="18" borderId="12" xfId="0" applyFont="1" applyFill="1" applyBorder="1" applyAlignment="1">
      <alignment horizontal="center"/>
    </xf>
    <xf numFmtId="3" fontId="55" fillId="20" borderId="12" xfId="0" applyNumberFormat="1" applyFont="1" applyFill="1" applyBorder="1" applyAlignment="1">
      <alignment horizontal="center"/>
    </xf>
    <xf numFmtId="3" fontId="56" fillId="20" borderId="11" xfId="0" applyNumberFormat="1" applyFont="1" applyFill="1" applyBorder="1" applyAlignment="1">
      <alignment horizontal="center" vertical="center"/>
    </xf>
    <xf numFmtId="4" fontId="56" fillId="18" borderId="12" xfId="0" applyNumberFormat="1" applyFont="1" applyFill="1" applyBorder="1" applyAlignment="1" applyProtection="1">
      <alignment horizontal="center" vertical="center" shrinkToFit="1"/>
      <protection locked="0"/>
    </xf>
    <xf numFmtId="4" fontId="56" fillId="18" borderId="20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11" xfId="0" applyFont="1" applyBorder="1" applyAlignment="1">
      <alignment horizontal="center" vertical="center" wrapText="1"/>
    </xf>
    <xf numFmtId="3" fontId="56" fillId="0" borderId="11" xfId="0" applyNumberFormat="1" applyFont="1" applyBorder="1" applyAlignment="1" applyProtection="1">
      <alignment horizontal="center" vertical="center" wrapText="1"/>
      <protection locked="0"/>
    </xf>
    <xf numFmtId="164" fontId="55" fillId="0" borderId="11" xfId="0" applyNumberFormat="1" applyFont="1" applyBorder="1" applyAlignment="1" applyProtection="1">
      <alignment horizontal="center"/>
      <protection locked="0"/>
    </xf>
    <xf numFmtId="164" fontId="56" fillId="20" borderId="11" xfId="0" applyNumberFormat="1" applyFont="1" applyFill="1" applyBorder="1" applyAlignment="1" applyProtection="1">
      <alignment horizontal="center" vertical="center" shrinkToFit="1"/>
      <protection locked="0"/>
    </xf>
    <xf numFmtId="164" fontId="56" fillId="18" borderId="11" xfId="0" applyNumberFormat="1" applyFont="1" applyFill="1" applyBorder="1" applyAlignment="1" applyProtection="1">
      <alignment horizontal="center" vertical="center" shrinkToFit="1"/>
      <protection locked="0"/>
    </xf>
    <xf numFmtId="165" fontId="55" fillId="0" borderId="0" xfId="0" applyNumberFormat="1" applyFont="1" applyBorder="1" applyAlignment="1" applyProtection="1">
      <alignment horizontal="center"/>
      <protection/>
    </xf>
    <xf numFmtId="164" fontId="56" fillId="21" borderId="11" xfId="0" applyNumberFormat="1" applyFont="1" applyFill="1" applyBorder="1" applyAlignment="1" applyProtection="1">
      <alignment horizontal="center" vertical="center" shrinkToFit="1"/>
      <protection locked="0"/>
    </xf>
    <xf numFmtId="164" fontId="56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0" xfId="0" applyFont="1" applyBorder="1" applyAlignment="1" applyProtection="1">
      <alignment horizontal="center"/>
      <protection/>
    </xf>
    <xf numFmtId="164" fontId="56" fillId="21" borderId="11" xfId="0" applyNumberFormat="1" applyFont="1" applyFill="1" applyBorder="1" applyAlignment="1" applyProtection="1">
      <alignment horizontal="center"/>
      <protection locked="0"/>
    </xf>
    <xf numFmtId="0" fontId="55" fillId="0" borderId="0" xfId="0" applyFont="1" applyAlignment="1" applyProtection="1">
      <alignment horizontal="center"/>
      <protection/>
    </xf>
    <xf numFmtId="4" fontId="56" fillId="18" borderId="11" xfId="0" applyNumberFormat="1" applyFont="1" applyFill="1" applyBorder="1" applyAlignment="1" applyProtection="1">
      <alignment horizontal="center" vertical="center" shrinkToFit="1"/>
      <protection locked="0"/>
    </xf>
    <xf numFmtId="166" fontId="56" fillId="21" borderId="11" xfId="0" applyNumberFormat="1" applyFont="1" applyFill="1" applyBorder="1" applyAlignment="1" applyProtection="1">
      <alignment horizontal="center" vertical="center" shrinkToFit="1"/>
      <protection locked="0"/>
    </xf>
    <xf numFmtId="166" fontId="56" fillId="20" borderId="11" xfId="0" applyNumberFormat="1" applyFont="1" applyFill="1" applyBorder="1" applyAlignment="1" applyProtection="1">
      <alignment horizontal="center" vertical="center" shrinkToFit="1"/>
      <protection/>
    </xf>
    <xf numFmtId="0" fontId="55" fillId="0" borderId="11" xfId="0" applyFont="1" applyBorder="1" applyAlignment="1" applyProtection="1">
      <alignment/>
      <protection/>
    </xf>
    <xf numFmtId="4" fontId="56" fillId="20" borderId="11" xfId="0" applyNumberFormat="1" applyFont="1" applyFill="1" applyBorder="1" applyAlignment="1" applyProtection="1">
      <alignment/>
      <protection/>
    </xf>
    <xf numFmtId="1" fontId="56" fillId="18" borderId="11" xfId="0" applyNumberFormat="1" applyFont="1" applyFill="1" applyBorder="1" applyAlignment="1" applyProtection="1">
      <alignment horizontal="right" vertical="center" shrinkToFit="1"/>
      <protection locked="0"/>
    </xf>
    <xf numFmtId="1" fontId="56" fillId="20" borderId="11" xfId="0" applyNumberFormat="1" applyFont="1" applyFill="1" applyBorder="1" applyAlignment="1" applyProtection="1">
      <alignment horizontal="right" vertical="center" shrinkToFit="1"/>
      <protection locked="0"/>
    </xf>
    <xf numFmtId="4" fontId="56" fillId="20" borderId="11" xfId="0" applyNumberFormat="1" applyFont="1" applyFill="1" applyBorder="1" applyAlignment="1" applyProtection="1">
      <alignment horizontal="right" vertical="center" shrinkToFit="1"/>
      <protection/>
    </xf>
    <xf numFmtId="164" fontId="56" fillId="18" borderId="11" xfId="0" applyNumberFormat="1" applyFont="1" applyFill="1" applyBorder="1" applyAlignment="1" applyProtection="1">
      <alignment horizontal="right" vertical="center" shrinkToFit="1"/>
      <protection locked="0"/>
    </xf>
    <xf numFmtId="0" fontId="55" fillId="0" borderId="11" xfId="0" applyFont="1" applyBorder="1" applyAlignment="1" applyProtection="1">
      <alignment wrapText="1"/>
      <protection/>
    </xf>
    <xf numFmtId="172" fontId="69" fillId="18" borderId="12" xfId="48" applyNumberFormat="1" applyFont="1" applyFill="1" applyBorder="1" applyAlignment="1" applyProtection="1">
      <alignment vertical="center" shrinkToFit="1"/>
      <protection locked="0"/>
    </xf>
    <xf numFmtId="172" fontId="69" fillId="18" borderId="20" xfId="48" applyNumberFormat="1" applyFont="1" applyFill="1" applyBorder="1" applyAlignment="1" applyProtection="1">
      <alignment vertical="center" shrinkToFit="1"/>
      <protection locked="0"/>
    </xf>
    <xf numFmtId="173" fontId="56" fillId="18" borderId="11" xfId="0" applyNumberFormat="1" applyFont="1" applyFill="1" applyBorder="1" applyAlignment="1" applyProtection="1">
      <alignment horizontal="right" vertical="center" shrinkToFit="1"/>
      <protection locked="0"/>
    </xf>
    <xf numFmtId="3" fontId="55" fillId="20" borderId="11" xfId="0" applyNumberFormat="1" applyFont="1" applyFill="1" applyBorder="1" applyAlignment="1">
      <alignment horizontal="center"/>
    </xf>
    <xf numFmtId="0" fontId="56" fillId="17" borderId="11" xfId="0" applyFont="1" applyFill="1" applyBorder="1" applyAlignment="1">
      <alignment wrapText="1"/>
    </xf>
    <xf numFmtId="4" fontId="55" fillId="0" borderId="11" xfId="0" applyNumberFormat="1" applyFont="1" applyBorder="1" applyAlignment="1">
      <alignment horizontal="justify"/>
    </xf>
    <xf numFmtId="0" fontId="55" fillId="0" borderId="11" xfId="0" applyFont="1" applyBorder="1" applyAlignment="1">
      <alignment horizontal="justify"/>
    </xf>
    <xf numFmtId="0" fontId="55" fillId="18" borderId="11" xfId="0" applyFont="1" applyFill="1" applyBorder="1" applyAlignment="1">
      <alignment horizontal="center"/>
    </xf>
    <xf numFmtId="4" fontId="55" fillId="20" borderId="11" xfId="0" applyNumberFormat="1" applyFont="1" applyFill="1" applyBorder="1" applyAlignment="1">
      <alignment horizontal="center"/>
    </xf>
    <xf numFmtId="0" fontId="55" fillId="17" borderId="11" xfId="0" applyFont="1" applyFill="1" applyBorder="1" applyAlignment="1">
      <alignment horizontal="center"/>
    </xf>
    <xf numFmtId="0" fontId="55" fillId="17" borderId="11" xfId="0" applyFont="1" applyFill="1" applyBorder="1" applyAlignment="1" applyProtection="1">
      <alignment horizontal="left" vertical="center" wrapText="1"/>
      <protection/>
    </xf>
    <xf numFmtId="0" fontId="55" fillId="0" borderId="11" xfId="0" applyFont="1" applyBorder="1" applyAlignment="1" applyProtection="1">
      <alignment horizontal="left" vertical="center" wrapText="1"/>
      <protection/>
    </xf>
    <xf numFmtId="0" fontId="55" fillId="17" borderId="11" xfId="0" applyFont="1" applyFill="1" applyBorder="1" applyAlignment="1" applyProtection="1">
      <alignment horizontal="center" vertical="center" wrapText="1"/>
      <protection/>
    </xf>
    <xf numFmtId="2" fontId="56" fillId="20" borderId="11" xfId="0" applyNumberFormat="1" applyFont="1" applyFill="1" applyBorder="1" applyAlignment="1">
      <alignment horizontal="center" vertical="center" wrapText="1"/>
    </xf>
    <xf numFmtId="4" fontId="56" fillId="18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55" fillId="0" borderId="11" xfId="0" applyFont="1" applyFill="1" applyBorder="1" applyAlignment="1" applyProtection="1">
      <alignment wrapText="1"/>
      <protection/>
    </xf>
    <xf numFmtId="4" fontId="56" fillId="20" borderId="11" xfId="0" applyNumberFormat="1" applyFont="1" applyFill="1" applyBorder="1" applyAlignment="1" applyProtection="1">
      <alignment horizontal="center" wrapText="1"/>
      <protection locked="0"/>
    </xf>
    <xf numFmtId="3" fontId="56" fillId="20" borderId="11" xfId="0" applyNumberFormat="1" applyFont="1" applyFill="1" applyBorder="1" applyAlignment="1" applyProtection="1">
      <alignment horizontal="center"/>
      <protection locked="0"/>
    </xf>
    <xf numFmtId="0" fontId="55" fillId="0" borderId="11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/>
      <protection/>
    </xf>
    <xf numFmtId="0" fontId="55" fillId="0" borderId="0" xfId="0" applyFont="1" applyBorder="1" applyAlignment="1" applyProtection="1">
      <alignment wrapText="1"/>
      <protection/>
    </xf>
    <xf numFmtId="2" fontId="55" fillId="0" borderId="11" xfId="0" applyNumberFormat="1" applyFont="1" applyBorder="1" applyAlignment="1" applyProtection="1">
      <alignment wrapText="1"/>
      <protection/>
    </xf>
    <xf numFmtId="168" fontId="55" fillId="0" borderId="11" xfId="0" applyNumberFormat="1" applyFont="1" applyBorder="1" applyAlignment="1">
      <alignment/>
    </xf>
    <xf numFmtId="168" fontId="55" fillId="0" borderId="11" xfId="0" applyNumberFormat="1" applyFont="1" applyBorder="1" applyAlignment="1" applyProtection="1">
      <alignment/>
      <protection locked="0"/>
    </xf>
    <xf numFmtId="4" fontId="56" fillId="20" borderId="11" xfId="0" applyNumberFormat="1" applyFont="1" applyFill="1" applyBorder="1" applyAlignment="1" applyProtection="1">
      <alignment horizontal="center"/>
      <protection locked="0"/>
    </xf>
    <xf numFmtId="3" fontId="56" fillId="2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 wrapText="1"/>
    </xf>
    <xf numFmtId="3" fontId="55" fillId="0" borderId="11" xfId="0" applyNumberFormat="1" applyFont="1" applyBorder="1" applyAlignment="1">
      <alignment horizontal="center" vertical="center"/>
    </xf>
    <xf numFmtId="1" fontId="56" fillId="20" borderId="11" xfId="0" applyNumberFormat="1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70" fillId="0" borderId="0" xfId="0" applyFont="1" applyAlignment="1">
      <alignment/>
    </xf>
    <xf numFmtId="3" fontId="55" fillId="0" borderId="10" xfId="0" applyNumberFormat="1" applyFont="1" applyFill="1" applyBorder="1" applyAlignment="1" applyProtection="1">
      <alignment horizontal="center"/>
      <protection locked="0"/>
    </xf>
    <xf numFmtId="1" fontId="55" fillId="0" borderId="10" xfId="0" applyNumberFormat="1" applyFont="1" applyFill="1" applyBorder="1" applyAlignment="1" applyProtection="1">
      <alignment horizontal="center"/>
      <protection locked="0"/>
    </xf>
    <xf numFmtId="0" fontId="55" fillId="0" borderId="10" xfId="0" applyFont="1" applyFill="1" applyBorder="1" applyAlignment="1" applyProtection="1">
      <alignment horizontal="center"/>
      <protection locked="0"/>
    </xf>
    <xf numFmtId="165" fontId="55" fillId="0" borderId="10" xfId="0" applyNumberFormat="1" applyFont="1" applyFill="1" applyBorder="1" applyAlignment="1" applyProtection="1">
      <alignment horizontal="center"/>
      <protection locked="0"/>
    </xf>
    <xf numFmtId="0" fontId="55" fillId="0" borderId="0" xfId="0" applyFont="1" applyFill="1" applyAlignment="1">
      <alignment/>
    </xf>
    <xf numFmtId="2" fontId="55" fillId="0" borderId="10" xfId="0" applyNumberFormat="1" applyFont="1" applyFill="1" applyBorder="1" applyAlignment="1" applyProtection="1">
      <alignment horizontal="center"/>
      <protection locked="0"/>
    </xf>
    <xf numFmtId="4" fontId="55" fillId="0" borderId="10" xfId="0" applyNumberFormat="1" applyFont="1" applyFill="1" applyBorder="1" applyAlignment="1" applyProtection="1">
      <alignment horizontal="center"/>
      <protection locked="0"/>
    </xf>
    <xf numFmtId="3" fontId="55" fillId="0" borderId="10" xfId="0" applyNumberFormat="1" applyFont="1" applyBorder="1" applyAlignment="1">
      <alignment horizontal="center"/>
    </xf>
    <xf numFmtId="10" fontId="55" fillId="0" borderId="10" xfId="0" applyNumberFormat="1" applyFont="1" applyFill="1" applyBorder="1" applyAlignment="1" applyProtection="1">
      <alignment horizontal="center"/>
      <protection locked="0"/>
    </xf>
    <xf numFmtId="10" fontId="55" fillId="20" borderId="10" xfId="0" applyNumberFormat="1" applyFont="1" applyFill="1" applyBorder="1" applyAlignment="1" applyProtection="1">
      <alignment horizontal="center"/>
      <protection locked="0"/>
    </xf>
    <xf numFmtId="9" fontId="55" fillId="20" borderId="10" xfId="0" applyNumberFormat="1" applyFont="1" applyFill="1" applyBorder="1" applyAlignment="1" applyProtection="1">
      <alignment horizontal="center"/>
      <protection locked="0"/>
    </xf>
    <xf numFmtId="0" fontId="55" fillId="0" borderId="0" xfId="0" applyFont="1" applyFill="1" applyBorder="1" applyAlignment="1" applyProtection="1">
      <alignment horizontal="center"/>
      <protection locked="0"/>
    </xf>
    <xf numFmtId="3" fontId="66" fillId="0" borderId="10" xfId="0" applyNumberFormat="1" applyFont="1" applyFill="1" applyBorder="1" applyAlignment="1" applyProtection="1">
      <alignment horizontal="center" wrapText="1"/>
      <protection locked="0"/>
    </xf>
    <xf numFmtId="3" fontId="65" fillId="0" borderId="10" xfId="0" applyNumberFormat="1" applyFont="1" applyFill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/>
    </xf>
    <xf numFmtId="0" fontId="71" fillId="0" borderId="0" xfId="0" applyFont="1" applyAlignment="1">
      <alignment/>
    </xf>
    <xf numFmtId="0" fontId="56" fillId="0" borderId="0" xfId="0" applyFont="1" applyFill="1" applyBorder="1" applyAlignment="1" applyProtection="1">
      <alignment horizontal="center" vertical="center" wrapText="1"/>
      <protection locked="0"/>
    </xf>
    <xf numFmtId="0" fontId="67" fillId="0" borderId="11" xfId="0" applyFont="1" applyBorder="1" applyAlignment="1" applyProtection="1">
      <alignment wrapText="1"/>
      <protection locked="0"/>
    </xf>
    <xf numFmtId="0" fontId="67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 applyProtection="1">
      <alignment wrapText="1"/>
      <protection/>
    </xf>
    <xf numFmtId="49" fontId="65" fillId="0" borderId="0" xfId="0" applyNumberFormat="1" applyFont="1" applyBorder="1" applyAlignment="1" applyProtection="1">
      <alignment horizontal="left"/>
      <protection/>
    </xf>
    <xf numFmtId="0" fontId="75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 applyProtection="1">
      <alignment horizontal="left" vertical="center" wrapText="1"/>
      <protection/>
    </xf>
    <xf numFmtId="0" fontId="65" fillId="0" borderId="0" xfId="0" applyFont="1" applyAlignment="1" applyProtection="1">
      <alignment wrapText="1"/>
      <protection/>
    </xf>
    <xf numFmtId="3" fontId="55" fillId="0" borderId="11" xfId="0" applyNumberFormat="1" applyFont="1" applyBorder="1" applyAlignment="1">
      <alignment horizontal="center" vertical="center" wrapText="1"/>
    </xf>
    <xf numFmtId="3" fontId="7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20" xfId="0" applyFont="1" applyBorder="1" applyAlignment="1">
      <alignment horizontal="center" vertical="center" wrapText="1"/>
    </xf>
    <xf numFmtId="164" fontId="55" fillId="0" borderId="11" xfId="0" applyNumberFormat="1" applyFont="1" applyBorder="1" applyAlignment="1" applyProtection="1">
      <alignment wrapText="1"/>
      <protection locked="0"/>
    </xf>
    <xf numFmtId="3" fontId="65" fillId="0" borderId="10" xfId="0" applyNumberFormat="1" applyFont="1" applyFill="1" applyBorder="1" applyAlignment="1" applyProtection="1">
      <alignment horizontal="center"/>
      <protection locked="0"/>
    </xf>
    <xf numFmtId="0" fontId="65" fillId="18" borderId="11" xfId="0" applyFont="1" applyFill="1" applyBorder="1" applyAlignment="1">
      <alignment horizontal="center" vertical="center"/>
    </xf>
    <xf numFmtId="4" fontId="65" fillId="0" borderId="11" xfId="0" applyNumberFormat="1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3" fontId="55" fillId="17" borderId="11" xfId="0" applyNumberFormat="1" applyFont="1" applyFill="1" applyBorder="1" applyAlignment="1">
      <alignment horizontal="center" vertical="center"/>
    </xf>
    <xf numFmtId="2" fontId="55" fillId="20" borderId="11" xfId="0" applyNumberFormat="1" applyFont="1" applyFill="1" applyBorder="1" applyAlignment="1">
      <alignment horizontal="center" wrapText="1"/>
    </xf>
    <xf numFmtId="0" fontId="65" fillId="0" borderId="11" xfId="0" applyFont="1" applyBorder="1" applyAlignment="1">
      <alignment horizontal="left" vertical="center" wrapText="1"/>
    </xf>
    <xf numFmtId="0" fontId="65" fillId="0" borderId="11" xfId="0" applyFont="1" applyBorder="1" applyAlignment="1">
      <alignment horizontal="center" vertical="center"/>
    </xf>
    <xf numFmtId="3" fontId="65" fillId="0" borderId="11" xfId="0" applyNumberFormat="1" applyFont="1" applyBorder="1" applyAlignment="1">
      <alignment horizontal="center" vertical="center"/>
    </xf>
    <xf numFmtId="3" fontId="65" fillId="0" borderId="11" xfId="0" applyNumberFormat="1" applyFont="1" applyBorder="1" applyAlignment="1">
      <alignment horizontal="center" vertical="center" wrapText="1"/>
    </xf>
    <xf numFmtId="0" fontId="65" fillId="0" borderId="0" xfId="0" applyFont="1" applyAlignment="1" applyProtection="1">
      <alignment horizontal="center" vertical="center"/>
      <protection/>
    </xf>
    <xf numFmtId="3" fontId="65" fillId="0" borderId="20" xfId="0" applyNumberFormat="1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76" fillId="0" borderId="20" xfId="44" applyFont="1" applyBorder="1" applyAlignment="1">
      <alignment horizontal="center" vertical="center" wrapText="1"/>
    </xf>
    <xf numFmtId="3" fontId="79" fillId="0" borderId="0" xfId="0" applyNumberFormat="1" applyFont="1" applyAlignment="1">
      <alignment/>
    </xf>
    <xf numFmtId="0" fontId="57" fillId="0" borderId="11" xfId="0" applyFont="1" applyBorder="1" applyAlignment="1">
      <alignment horizontal="left" vertical="center"/>
    </xf>
    <xf numFmtId="0" fontId="8" fillId="0" borderId="0" xfId="0" applyFont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57" fillId="0" borderId="11" xfId="0" applyFont="1" applyFill="1" applyBorder="1" applyAlignment="1" applyProtection="1">
      <alignment horizontal="left" vertical="top" wrapText="1"/>
      <protection/>
    </xf>
    <xf numFmtId="0" fontId="23" fillId="0" borderId="0" xfId="0" applyFont="1" applyFill="1" applyBorder="1" applyAlignment="1">
      <alignment wrapText="1"/>
    </xf>
    <xf numFmtId="0" fontId="57" fillId="0" borderId="20" xfId="0" applyFont="1" applyBorder="1" applyAlignment="1">
      <alignment horizontal="left" vertical="center" wrapText="1"/>
    </xf>
    <xf numFmtId="0" fontId="57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Border="1" applyAlignment="1">
      <alignment/>
    </xf>
    <xf numFmtId="0" fontId="57" fillId="0" borderId="11" xfId="0" applyFont="1" applyBorder="1" applyAlignment="1">
      <alignment wrapText="1"/>
    </xf>
    <xf numFmtId="0" fontId="57" fillId="0" borderId="12" xfId="0" applyFont="1" applyBorder="1" applyAlignment="1">
      <alignment horizontal="left" wrapText="1"/>
    </xf>
    <xf numFmtId="0" fontId="57" fillId="0" borderId="13" xfId="0" applyFont="1" applyBorder="1" applyAlignment="1">
      <alignment horizontal="left" wrapText="1"/>
    </xf>
    <xf numFmtId="0" fontId="57" fillId="0" borderId="20" xfId="0" applyFont="1" applyBorder="1" applyAlignment="1">
      <alignment horizontal="left" wrapText="1"/>
    </xf>
    <xf numFmtId="0" fontId="74" fillId="0" borderId="0" xfId="0" applyFont="1" applyAlignment="1">
      <alignment vertical="top" wrapText="1"/>
    </xf>
    <xf numFmtId="0" fontId="74" fillId="0" borderId="21" xfId="0" applyFont="1" applyBorder="1" applyAlignment="1">
      <alignment vertical="top" wrapText="1"/>
    </xf>
    <xf numFmtId="0" fontId="57" fillId="0" borderId="21" xfId="0" applyFont="1" applyBorder="1" applyAlignment="1" applyProtection="1">
      <alignment vertical="top" wrapText="1"/>
      <protection/>
    </xf>
    <xf numFmtId="3" fontId="55" fillId="17" borderId="20" xfId="0" applyNumberFormat="1" applyFont="1" applyFill="1" applyBorder="1" applyAlignment="1">
      <alignment horizontal="center"/>
    </xf>
    <xf numFmtId="0" fontId="5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13" fillId="0" borderId="11" xfId="0" applyFont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55" fillId="0" borderId="12" xfId="0" applyFont="1" applyBorder="1" applyAlignment="1">
      <alignment wrapText="1"/>
    </xf>
    <xf numFmtId="0" fontId="55" fillId="0" borderId="20" xfId="0" applyFont="1" applyBorder="1" applyAlignment="1">
      <alignment wrapText="1"/>
    </xf>
    <xf numFmtId="0" fontId="55" fillId="0" borderId="11" xfId="0" applyFont="1" applyBorder="1" applyAlignment="1">
      <alignment wrapText="1"/>
    </xf>
    <xf numFmtId="0" fontId="13" fillId="9" borderId="0" xfId="0" applyFont="1" applyFill="1" applyAlignment="1">
      <alignment horizontal="center"/>
    </xf>
    <xf numFmtId="0" fontId="57" fillId="0" borderId="12" xfId="0" applyFont="1" applyBorder="1" applyAlignment="1">
      <alignment horizontal="left" vertical="center" wrapText="1"/>
    </xf>
    <xf numFmtId="0" fontId="57" fillId="0" borderId="13" xfId="0" applyFont="1" applyBorder="1" applyAlignment="1">
      <alignment horizontal="left" vertical="center" wrapText="1"/>
    </xf>
    <xf numFmtId="3" fontId="56" fillId="20" borderId="11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wrapText="1"/>
    </xf>
    <xf numFmtId="0" fontId="57" fillId="0" borderId="12" xfId="0" applyFont="1" applyBorder="1" applyAlignment="1">
      <alignment wrapText="1"/>
    </xf>
    <xf numFmtId="0" fontId="57" fillId="0" borderId="13" xfId="0" applyFont="1" applyBorder="1" applyAlignment="1">
      <alignment wrapText="1"/>
    </xf>
    <xf numFmtId="0" fontId="57" fillId="0" borderId="2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8" fillId="0" borderId="11" xfId="0" applyFont="1" applyBorder="1" applyAlignment="1">
      <alignment horizontal="center" vertical="center" wrapText="1"/>
    </xf>
    <xf numFmtId="3" fontId="55" fillId="17" borderId="12" xfId="0" applyNumberFormat="1" applyFont="1" applyFill="1" applyBorder="1" applyAlignment="1">
      <alignment horizontal="center"/>
    </xf>
    <xf numFmtId="0" fontId="8" fillId="0" borderId="11" xfId="0" applyFont="1" applyBorder="1" applyAlignment="1" applyProtection="1">
      <alignment horizontal="left"/>
      <protection/>
    </xf>
    <xf numFmtId="3" fontId="56" fillId="20" borderId="11" xfId="0" applyNumberFormat="1" applyFont="1" applyFill="1" applyBorder="1" applyAlignment="1" applyProtection="1">
      <alignment horizontal="center" shrinkToFit="1"/>
      <protection/>
    </xf>
    <xf numFmtId="3" fontId="56" fillId="18" borderId="11" xfId="0" applyNumberFormat="1" applyFont="1" applyFill="1" applyBorder="1" applyAlignment="1" applyProtection="1">
      <alignment horizontal="center" shrinkToFit="1"/>
      <protection locked="0"/>
    </xf>
    <xf numFmtId="0" fontId="8" fillId="0" borderId="11" xfId="0" applyFont="1" applyBorder="1" applyAlignment="1" applyProtection="1">
      <alignment/>
      <protection/>
    </xf>
    <xf numFmtId="0" fontId="65" fillId="0" borderId="11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 wrapText="1"/>
      <protection/>
    </xf>
    <xf numFmtId="4" fontId="56" fillId="18" borderId="12" xfId="0" applyNumberFormat="1" applyFont="1" applyFill="1" applyBorder="1" applyAlignment="1" applyProtection="1">
      <alignment horizontal="center" vertical="center" shrinkToFit="1"/>
      <protection locked="0"/>
    </xf>
    <xf numFmtId="4" fontId="56" fillId="18" borderId="2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left" vertical="center" wrapText="1"/>
      <protection/>
    </xf>
    <xf numFmtId="1" fontId="56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11" xfId="0" applyFont="1" applyBorder="1" applyAlignment="1" applyProtection="1">
      <alignment horizontal="left" vertical="center" wrapText="1"/>
      <protection/>
    </xf>
    <xf numFmtId="0" fontId="8" fillId="0" borderId="11" xfId="0" applyFont="1" applyBorder="1" applyAlignment="1" applyProtection="1">
      <alignment horizontal="center" vertical="center"/>
      <protection/>
    </xf>
    <xf numFmtId="2" fontId="56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55" fillId="18" borderId="12" xfId="0" applyFont="1" applyFill="1" applyBorder="1" applyAlignment="1">
      <alignment horizontal="center"/>
    </xf>
    <xf numFmtId="0" fontId="55" fillId="18" borderId="20" xfId="0" applyFont="1" applyFill="1" applyBorder="1" applyAlignment="1">
      <alignment horizontal="center"/>
    </xf>
    <xf numFmtId="3" fontId="55" fillId="20" borderId="12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55" fillId="0" borderId="21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8" fillId="21" borderId="11" xfId="0" applyFont="1" applyFill="1" applyBorder="1" applyAlignment="1" applyProtection="1">
      <alignment/>
      <protection/>
    </xf>
    <xf numFmtId="0" fontId="8" fillId="0" borderId="11" xfId="0" applyFont="1" applyBorder="1" applyAlignment="1" applyProtection="1">
      <alignment horizontal="center"/>
      <protection/>
    </xf>
    <xf numFmtId="172" fontId="69" fillId="18" borderId="12" xfId="48" applyNumberFormat="1" applyFont="1" applyFill="1" applyBorder="1" applyAlignment="1" applyProtection="1">
      <alignment horizontal="center" vertical="center" shrinkToFit="1"/>
      <protection locked="0"/>
    </xf>
    <xf numFmtId="172" fontId="69" fillId="18" borderId="20" xfId="48" applyNumberFormat="1" applyFont="1" applyFill="1" applyBorder="1" applyAlignment="1" applyProtection="1">
      <alignment horizontal="center" vertical="center" shrinkToFit="1"/>
      <protection locked="0"/>
    </xf>
    <xf numFmtId="49" fontId="8" fillId="0" borderId="11" xfId="0" applyNumberFormat="1" applyFont="1" applyBorder="1" applyAlignment="1" applyProtection="1">
      <alignment horizontal="left" vertical="center"/>
      <protection/>
    </xf>
    <xf numFmtId="4" fontId="56" fillId="0" borderId="11" xfId="0" applyNumberFormat="1" applyFont="1" applyFill="1" applyBorder="1" applyAlignment="1" applyProtection="1">
      <alignment horizontal="center" vertical="center" shrinkToFit="1"/>
      <protection locked="0"/>
    </xf>
    <xf numFmtId="4" fontId="56" fillId="18" borderId="11" xfId="0" applyNumberFormat="1" applyFont="1" applyFill="1" applyBorder="1" applyAlignment="1" applyProtection="1">
      <alignment horizontal="center" shrinkToFit="1"/>
      <protection locked="0"/>
    </xf>
    <xf numFmtId="0" fontId="8" fillId="0" borderId="11" xfId="0" applyFont="1" applyBorder="1" applyAlignment="1" applyProtection="1">
      <alignment vertical="center" wrapText="1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 wrapText="1"/>
      <protection/>
    </xf>
    <xf numFmtId="0" fontId="56" fillId="22" borderId="1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/>
      <protection/>
    </xf>
    <xf numFmtId="0" fontId="56" fillId="18" borderId="11" xfId="0" applyFont="1" applyFill="1" applyBorder="1" applyAlignment="1" applyProtection="1">
      <alignment horizontal="center" vertical="center" wrapText="1"/>
      <protection locked="0"/>
    </xf>
    <xf numFmtId="0" fontId="56" fillId="22" borderId="12" xfId="0" applyFont="1" applyFill="1" applyBorder="1" applyAlignment="1" applyProtection="1">
      <alignment horizontal="center" vertical="center" wrapText="1"/>
      <protection locked="0"/>
    </xf>
    <xf numFmtId="0" fontId="56" fillId="22" borderId="13" xfId="0" applyFont="1" applyFill="1" applyBorder="1" applyAlignment="1" applyProtection="1">
      <alignment horizontal="center" vertical="center" wrapText="1"/>
      <protection locked="0"/>
    </xf>
    <xf numFmtId="0" fontId="56" fillId="22" borderId="2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64" fillId="22" borderId="11" xfId="44" applyFont="1" applyFill="1" applyBorder="1" applyAlignment="1" applyProtection="1">
      <alignment horizontal="center" vertical="center" wrapText="1"/>
      <protection locked="0"/>
    </xf>
    <xf numFmtId="3" fontId="56" fillId="18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18" borderId="10" xfId="0" applyFont="1" applyFill="1" applyBorder="1" applyAlignment="1">
      <alignment horizontal="center"/>
    </xf>
    <xf numFmtId="0" fontId="9" fillId="0" borderId="1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  <xf numFmtId="49" fontId="8" fillId="0" borderId="0" xfId="0" applyNumberFormat="1" applyFont="1" applyBorder="1" applyAlignment="1" applyProtection="1">
      <alignment horizontal="left" indent="1"/>
      <protection/>
    </xf>
    <xf numFmtId="0" fontId="8" fillId="0" borderId="11" xfId="0" applyFont="1" applyBorder="1" applyAlignment="1" applyProtection="1">
      <alignment horizontal="left" indent="1"/>
      <protection/>
    </xf>
    <xf numFmtId="0" fontId="73" fillId="0" borderId="11" xfId="0" applyFont="1" applyFill="1" applyBorder="1" applyAlignment="1" applyProtection="1">
      <alignment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left" vertical="center" wrapText="1"/>
    </xf>
    <xf numFmtId="2" fontId="55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right" vertical="center" wrapText="1"/>
    </xf>
    <xf numFmtId="0" fontId="9" fillId="0" borderId="22" xfId="0" applyFont="1" applyBorder="1" applyAlignment="1" applyProtection="1">
      <alignment horizontal="center"/>
      <protection/>
    </xf>
    <xf numFmtId="0" fontId="9" fillId="0" borderId="23" xfId="0" applyFont="1" applyBorder="1" applyAlignment="1" applyProtection="1">
      <alignment horizontal="center"/>
      <protection/>
    </xf>
    <xf numFmtId="0" fontId="9" fillId="0" borderId="24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11" xfId="0" applyFont="1" applyBorder="1" applyAlignment="1">
      <alignment horizontal="center" vertical="center"/>
    </xf>
    <xf numFmtId="2" fontId="56" fillId="2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55" fillId="0" borderId="11" xfId="0" applyFont="1" applyBorder="1" applyAlignment="1" applyProtection="1">
      <alignment horizontal="right" wrapText="1"/>
      <protection/>
    </xf>
    <xf numFmtId="0" fontId="8" fillId="0" borderId="11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>
      <alignment horizontal="left" vertical="center" wrapText="1"/>
    </xf>
    <xf numFmtId="0" fontId="8" fillId="17" borderId="11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/>
    </xf>
    <xf numFmtId="0" fontId="13" fillId="0" borderId="11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4" fontId="56" fillId="0" borderId="11" xfId="0" applyNumberFormat="1" applyFont="1" applyFill="1" applyBorder="1" applyAlignment="1" applyProtection="1">
      <alignment horizontal="right" vertical="center" shrinkToFit="1"/>
      <protection locked="0"/>
    </xf>
    <xf numFmtId="4" fontId="56" fillId="18" borderId="11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Border="1" applyAlignment="1" applyProtection="1">
      <alignment horizontal="left" vertical="center" wrapText="1"/>
      <protection/>
    </xf>
    <xf numFmtId="10" fontId="56" fillId="20" borderId="11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11" xfId="0" applyFont="1" applyBorder="1" applyAlignment="1">
      <alignment horizontal="right" vertical="center" wrapText="1"/>
    </xf>
    <xf numFmtId="3" fontId="56" fillId="20" borderId="11" xfId="0" applyNumberFormat="1" applyFont="1" applyFill="1" applyBorder="1" applyAlignment="1" applyProtection="1">
      <alignment horizontal="center" vertical="center"/>
      <protection locked="0"/>
    </xf>
    <xf numFmtId="0" fontId="56" fillId="17" borderId="11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55" fillId="17" borderId="11" xfId="0" applyFont="1" applyFill="1" applyBorder="1" applyAlignment="1">
      <alignment horizontal="center" vertical="center" wrapText="1"/>
    </xf>
    <xf numFmtId="0" fontId="9" fillId="17" borderId="11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>
      <alignment horizontal="center" wrapText="1"/>
    </xf>
    <xf numFmtId="0" fontId="13" fillId="20" borderId="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/>
    </xf>
    <xf numFmtId="0" fontId="55" fillId="0" borderId="11" xfId="0" applyFont="1" applyBorder="1" applyAlignment="1">
      <alignment horizontal="left"/>
    </xf>
    <xf numFmtId="0" fontId="1" fillId="20" borderId="0" xfId="0" applyFont="1" applyFill="1" applyBorder="1" applyAlignment="1" applyProtection="1">
      <alignment horizontal="left" wrapText="1"/>
      <protection/>
    </xf>
    <xf numFmtId="0" fontId="57" fillId="0" borderId="11" xfId="0" applyFont="1" applyBorder="1" applyAlignment="1">
      <alignment horizontal="left" wrapText="1"/>
    </xf>
    <xf numFmtId="0" fontId="8" fillId="0" borderId="0" xfId="0" applyFont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horizontal="left"/>
      <protection/>
    </xf>
    <xf numFmtId="0" fontId="57" fillId="0" borderId="11" xfId="0" applyFont="1" applyBorder="1" applyAlignment="1" applyProtection="1">
      <alignment horizontal="left" wrapText="1"/>
      <protection/>
    </xf>
    <xf numFmtId="0" fontId="8" fillId="0" borderId="11" xfId="0" applyFont="1" applyBorder="1" applyAlignment="1" applyProtection="1">
      <alignment horizontal="left" wrapText="1"/>
      <protection/>
    </xf>
    <xf numFmtId="0" fontId="8" fillId="0" borderId="11" xfId="51" applyFont="1" applyBorder="1" applyAlignment="1" applyProtection="1">
      <alignment horizontal="center"/>
      <protection/>
    </xf>
    <xf numFmtId="0" fontId="8" fillId="0" borderId="11" xfId="51" applyFont="1" applyBorder="1" applyAlignment="1" applyProtection="1">
      <alignment wrapText="1"/>
      <protection/>
    </xf>
    <xf numFmtId="0" fontId="8" fillId="0" borderId="11" xfId="51" applyFont="1" applyFill="1" applyBorder="1" applyAlignment="1" applyProtection="1">
      <alignment horizontal="left" vertical="center" wrapText="1"/>
      <protection/>
    </xf>
    <xf numFmtId="0" fontId="8" fillId="0" borderId="11" xfId="51" applyFont="1" applyFill="1" applyBorder="1" applyAlignment="1" applyProtection="1">
      <alignment horizontal="left" wrapText="1"/>
      <protection/>
    </xf>
    <xf numFmtId="0" fontId="9" fillId="0" borderId="0" xfId="51" applyFont="1" applyBorder="1" applyAlignment="1" applyProtection="1">
      <alignment horizontal="left" wrapText="1"/>
      <protection/>
    </xf>
    <xf numFmtId="0" fontId="1" fillId="20" borderId="0" xfId="0" applyFont="1" applyFill="1" applyBorder="1" applyAlignment="1">
      <alignment horizontal="left" vertical="top" wrapText="1"/>
    </xf>
    <xf numFmtId="0" fontId="13" fillId="0" borderId="11" xfId="51" applyFont="1" applyBorder="1" applyAlignment="1" applyProtection="1">
      <alignment horizontal="left" wrapText="1"/>
      <protection/>
    </xf>
    <xf numFmtId="0" fontId="66" fillId="0" borderId="0" xfId="0" applyFont="1" applyAlignment="1">
      <alignment horizontal="center"/>
    </xf>
    <xf numFmtId="0" fontId="66" fillId="0" borderId="25" xfId="0" applyFont="1" applyBorder="1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66" fillId="0" borderId="26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3" fontId="9" fillId="0" borderId="11" xfId="0" applyNumberFormat="1" applyFont="1" applyFill="1" applyBorder="1" applyAlignment="1" applyProtection="1">
      <alignment horizontal="center" vertical="center" shrinkToFit="1"/>
      <protection/>
    </xf>
    <xf numFmtId="0" fontId="66" fillId="0" borderId="0" xfId="0" applyFont="1" applyBorder="1" applyAlignment="1">
      <alignment horizontal="left" wrapText="1"/>
    </xf>
    <xf numFmtId="0" fontId="66" fillId="0" borderId="25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3" fontId="73" fillId="0" borderId="11" xfId="0" applyNumberFormat="1" applyFont="1" applyBorder="1" applyAlignment="1">
      <alignment wrapText="1"/>
    </xf>
    <xf numFmtId="0" fontId="1" fillId="20" borderId="0" xfId="0" applyFont="1" applyFill="1" applyBorder="1" applyAlignment="1">
      <alignment wrapText="1"/>
    </xf>
    <xf numFmtId="0" fontId="57" fillId="0" borderId="11" xfId="0" applyFont="1" applyBorder="1" applyAlignment="1">
      <alignment horizontal="left"/>
    </xf>
    <xf numFmtId="0" fontId="57" fillId="0" borderId="11" xfId="0" applyFont="1" applyBorder="1" applyAlignment="1">
      <alignment horizontal="left" vertical="center" wrapText="1"/>
    </xf>
    <xf numFmtId="3" fontId="56" fillId="20" borderId="11" xfId="0" applyNumberFormat="1" applyFont="1" applyFill="1" applyBorder="1" applyAlignment="1" applyProtection="1">
      <alignment horizontal="center" vertical="center" shrinkToFit="1"/>
      <protection locked="0"/>
    </xf>
    <xf numFmtId="3" fontId="56" fillId="18" borderId="11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55" fillId="0" borderId="12" xfId="0" applyFont="1" applyBorder="1" applyAlignment="1">
      <alignment horizontal="center" wrapText="1"/>
    </xf>
    <xf numFmtId="0" fontId="55" fillId="0" borderId="13" xfId="0" applyFont="1" applyBorder="1" applyAlignment="1">
      <alignment horizontal="center" wrapText="1"/>
    </xf>
    <xf numFmtId="0" fontId="55" fillId="0" borderId="20" xfId="0" applyFont="1" applyBorder="1" applyAlignment="1">
      <alignment horizontal="center" wrapText="1"/>
    </xf>
    <xf numFmtId="0" fontId="56" fillId="0" borderId="12" xfId="0" applyFont="1" applyBorder="1" applyAlignment="1">
      <alignment wrapText="1"/>
    </xf>
    <xf numFmtId="0" fontId="56" fillId="0" borderId="13" xfId="0" applyFont="1" applyBorder="1" applyAlignment="1">
      <alignment wrapText="1"/>
    </xf>
    <xf numFmtId="0" fontId="56" fillId="0" borderId="20" xfId="0" applyFont="1" applyBorder="1" applyAlignment="1">
      <alignment wrapText="1"/>
    </xf>
    <xf numFmtId="0" fontId="57" fillId="0" borderId="11" xfId="0" applyFont="1" applyBorder="1" applyAlignment="1">
      <alignment horizontal="center" vertical="center" wrapText="1"/>
    </xf>
    <xf numFmtId="0" fontId="78" fillId="0" borderId="12" xfId="44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58" fillId="0" borderId="11" xfId="0" applyFont="1" applyBorder="1" applyAlignment="1">
      <alignment wrapText="1"/>
    </xf>
    <xf numFmtId="0" fontId="13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20" xfId="0" applyFont="1" applyBorder="1" applyAlignment="1">
      <alignment horizontal="left" wrapText="1"/>
    </xf>
    <xf numFmtId="0" fontId="9" fillId="0" borderId="11" xfId="0" applyFont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13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indent="1"/>
    </xf>
    <xf numFmtId="0" fontId="8" fillId="0" borderId="11" xfId="0" applyFont="1" applyBorder="1" applyAlignment="1">
      <alignment horizontal="left" wrapText="1" indent="1"/>
    </xf>
    <xf numFmtId="3" fontId="56" fillId="0" borderId="19" xfId="0" applyNumberFormat="1" applyFont="1" applyFill="1" applyBorder="1" applyAlignment="1" applyProtection="1">
      <alignment horizontal="center" vertical="center" shrinkToFit="1"/>
      <protection locked="0"/>
    </xf>
    <xf numFmtId="3" fontId="56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11" xfId="0" applyFont="1" applyBorder="1" applyAlignment="1">
      <alignment horizontal="left" wrapText="1"/>
    </xf>
    <xf numFmtId="0" fontId="23" fillId="0" borderId="0" xfId="0" applyFont="1" applyBorder="1" applyAlignment="1">
      <alignment horizontal="right" wrapText="1"/>
    </xf>
    <xf numFmtId="0" fontId="23" fillId="0" borderId="0" xfId="0" applyFont="1" applyFill="1" applyBorder="1" applyAlignment="1">
      <alignment horizontal="right" wrapText="1"/>
    </xf>
    <xf numFmtId="49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right" wrapText="1"/>
    </xf>
    <xf numFmtId="0" fontId="72" fillId="0" borderId="0" xfId="0" applyFont="1" applyAlignment="1">
      <alignment horizontal="right" wrapText="1"/>
    </xf>
    <xf numFmtId="0" fontId="33" fillId="0" borderId="0" xfId="0" applyFont="1" applyAlignment="1">
      <alignment horizontal="right"/>
    </xf>
    <xf numFmtId="0" fontId="23" fillId="0" borderId="0" xfId="0" applyFont="1" applyBorder="1" applyAlignment="1">
      <alignment horizontal="right" vertical="center" wrapText="1"/>
    </xf>
    <xf numFmtId="0" fontId="1" fillId="0" borderId="0" xfId="0" applyFont="1" applyFill="1" applyAlignment="1" applyProtection="1">
      <alignment vertical="top" wrapText="1"/>
      <protection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Numérisation et activités photo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99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Direction\536_DA\DOSSIERS%20GENERAUX\Bilans%20ADCO\Bilan%202017\Envoi%20au%20SIAF\2017_AD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re"/>
      <sheetName val="Sommaire"/>
      <sheetName val="1 Position du directeur"/>
      <sheetName val="2 Budget"/>
      <sheetName val="3 Personnel"/>
      <sheetName val="4 Bâtiments"/>
      <sheetName val="5 Contrôle"/>
      <sheetName val="6 Producteurs"/>
      <sheetName val="7 Collecte"/>
      <sheetName val="8 Traitement"/>
      <sheetName val="9 Informatique"/>
      <sheetName val="10 Conservation"/>
      <sheetName val="11 Numérisation"/>
      <sheetName val="12 Communication"/>
      <sheetName val="13 Site internet"/>
      <sheetName val="14 Valorisation"/>
      <sheetName val="ne pas modifier (chiffres clés)"/>
    </sheetNames>
    <sheetDataSet>
      <sheetData sheetId="0">
        <row r="24">
          <cell r="B24" t="str">
            <v>Côte-d'Or</v>
          </cell>
        </row>
        <row r="28">
          <cell r="C28">
            <v>531380</v>
          </cell>
        </row>
      </sheetData>
      <sheetData sheetId="3">
        <row r="10">
          <cell r="D10">
            <v>51448.87</v>
          </cell>
        </row>
        <row r="11">
          <cell r="D11">
            <v>27338.56</v>
          </cell>
        </row>
        <row r="15">
          <cell r="D15">
            <v>135430.09</v>
          </cell>
        </row>
        <row r="16">
          <cell r="D16">
            <v>17259.41</v>
          </cell>
        </row>
        <row r="21">
          <cell r="D21">
            <v>17437.39</v>
          </cell>
        </row>
      </sheetData>
      <sheetData sheetId="4">
        <row r="5">
          <cell r="E5">
            <v>4</v>
          </cell>
        </row>
        <row r="6">
          <cell r="E6">
            <v>19</v>
          </cell>
        </row>
        <row r="17">
          <cell r="B17">
            <v>4</v>
          </cell>
          <cell r="C17">
            <v>2</v>
          </cell>
          <cell r="D17">
            <v>0</v>
          </cell>
          <cell r="E17">
            <v>2</v>
          </cell>
          <cell r="F17">
            <v>0</v>
          </cell>
          <cell r="G17">
            <v>14.8</v>
          </cell>
        </row>
      </sheetData>
      <sheetData sheetId="5">
        <row r="11">
          <cell r="D11">
            <v>5561</v>
          </cell>
          <cell r="F11">
            <v>3256</v>
          </cell>
        </row>
        <row r="14">
          <cell r="D14">
            <v>2806</v>
          </cell>
          <cell r="F14">
            <v>3060</v>
          </cell>
        </row>
        <row r="58">
          <cell r="E58">
            <v>31819</v>
          </cell>
          <cell r="G58">
            <v>216.92000000000002</v>
          </cell>
          <cell r="H58">
            <v>29542.52</v>
          </cell>
          <cell r="I58">
            <v>2276.4799999999996</v>
          </cell>
        </row>
        <row r="68">
          <cell r="F68">
            <v>1</v>
          </cell>
        </row>
      </sheetData>
      <sheetData sheetId="6">
        <row r="7">
          <cell r="B7">
            <v>8</v>
          </cell>
        </row>
        <row r="8">
          <cell r="B8">
            <v>3</v>
          </cell>
        </row>
        <row r="10">
          <cell r="B10">
            <v>15</v>
          </cell>
        </row>
        <row r="13">
          <cell r="B13">
            <v>70</v>
          </cell>
        </row>
        <row r="14">
          <cell r="B14">
            <v>2</v>
          </cell>
        </row>
        <row r="20">
          <cell r="B20">
            <v>101</v>
          </cell>
          <cell r="D20">
            <v>5</v>
          </cell>
          <cell r="E20">
            <v>5807.714499999999</v>
          </cell>
        </row>
        <row r="29">
          <cell r="F29">
            <v>0</v>
          </cell>
        </row>
        <row r="32">
          <cell r="G32">
            <v>0</v>
          </cell>
        </row>
        <row r="44">
          <cell r="F44" t="str">
            <v>Oui</v>
          </cell>
        </row>
        <row r="54">
          <cell r="B54">
            <v>2800</v>
          </cell>
        </row>
        <row r="147">
          <cell r="B147">
            <v>677</v>
          </cell>
          <cell r="D147" t="str">
            <v>648 (dont 256 partiellement)</v>
          </cell>
        </row>
        <row r="148">
          <cell r="B148">
            <v>27</v>
          </cell>
          <cell r="D148">
            <v>11</v>
          </cell>
        </row>
      </sheetData>
      <sheetData sheetId="7">
        <row r="6">
          <cell r="E6">
            <v>2</v>
          </cell>
        </row>
        <row r="7">
          <cell r="E7">
            <v>1</v>
          </cell>
        </row>
        <row r="22">
          <cell r="E22" t="str">
            <v>Oui</v>
          </cell>
        </row>
      </sheetData>
      <sheetData sheetId="8">
        <row r="34">
          <cell r="E34">
            <v>105.84999999999998</v>
          </cell>
          <cell r="G34">
            <v>0.295</v>
          </cell>
          <cell r="I34">
            <v>0</v>
          </cell>
        </row>
        <row r="82">
          <cell r="C82">
            <v>111.07</v>
          </cell>
          <cell r="E82">
            <v>2123</v>
          </cell>
        </row>
        <row r="103">
          <cell r="E103">
            <v>10</v>
          </cell>
        </row>
      </sheetData>
      <sheetData sheetId="9">
        <row r="8">
          <cell r="I8">
            <v>161.05</v>
          </cell>
        </row>
        <row r="9">
          <cell r="I9">
            <v>0.7424396090724693</v>
          </cell>
        </row>
        <row r="22">
          <cell r="F22">
            <v>0</v>
          </cell>
          <cell r="H22">
            <v>31</v>
          </cell>
        </row>
        <row r="30">
          <cell r="H30">
            <v>0</v>
          </cell>
          <cell r="I30">
            <v>2</v>
          </cell>
        </row>
        <row r="33">
          <cell r="I33">
            <v>26536.74</v>
          </cell>
        </row>
        <row r="34">
          <cell r="I34">
            <v>0.8982558021455177</v>
          </cell>
        </row>
      </sheetData>
      <sheetData sheetId="11">
        <row r="19">
          <cell r="F19">
            <v>3085</v>
          </cell>
        </row>
        <row r="56">
          <cell r="F56">
            <v>23088.53</v>
          </cell>
        </row>
        <row r="68">
          <cell r="C68" t="str">
            <v>n.c.</v>
          </cell>
        </row>
      </sheetData>
      <sheetData sheetId="12">
        <row r="16">
          <cell r="D16">
            <v>0</v>
          </cell>
        </row>
        <row r="27">
          <cell r="D27">
            <v>0</v>
          </cell>
        </row>
        <row r="28">
          <cell r="D28">
            <v>3422</v>
          </cell>
        </row>
        <row r="41">
          <cell r="B41">
            <v>7033216</v>
          </cell>
          <cell r="C41">
            <v>7015601</v>
          </cell>
          <cell r="D41">
            <v>6976178</v>
          </cell>
        </row>
        <row r="42">
          <cell r="B42">
            <v>6003360</v>
          </cell>
          <cell r="D42">
            <v>6003360</v>
          </cell>
        </row>
        <row r="43">
          <cell r="B43">
            <v>160839</v>
          </cell>
          <cell r="C43">
            <v>30790</v>
          </cell>
          <cell r="D43">
            <v>30790</v>
          </cell>
        </row>
        <row r="44">
          <cell r="B44">
            <v>8503</v>
          </cell>
          <cell r="D44">
            <v>8503</v>
          </cell>
        </row>
      </sheetData>
      <sheetData sheetId="13">
        <row r="15">
          <cell r="E15">
            <v>3922</v>
          </cell>
        </row>
        <row r="17">
          <cell r="E17">
            <v>723</v>
          </cell>
        </row>
        <row r="18">
          <cell r="E18">
            <v>488</v>
          </cell>
        </row>
        <row r="19">
          <cell r="E19">
            <v>205</v>
          </cell>
        </row>
        <row r="21">
          <cell r="E21">
            <v>30</v>
          </cell>
        </row>
        <row r="25">
          <cell r="E25">
            <v>19220</v>
          </cell>
        </row>
        <row r="38">
          <cell r="E38">
            <v>1</v>
          </cell>
        </row>
        <row r="39">
          <cell r="E39">
            <v>1</v>
          </cell>
        </row>
        <row r="40">
          <cell r="E40">
            <v>0</v>
          </cell>
        </row>
        <row r="43">
          <cell r="E43">
            <v>753</v>
          </cell>
        </row>
      </sheetData>
      <sheetData sheetId="14">
        <row r="6">
          <cell r="B6" t="str">
            <v>www.archives.cotedor.fr</v>
          </cell>
        </row>
        <row r="17">
          <cell r="B17">
            <v>30940391</v>
          </cell>
        </row>
        <row r="18">
          <cell r="B18">
            <v>271585</v>
          </cell>
        </row>
        <row r="19">
          <cell r="B19">
            <v>96576</v>
          </cell>
        </row>
      </sheetData>
      <sheetData sheetId="15">
        <row r="7">
          <cell r="G7">
            <v>4</v>
          </cell>
        </row>
        <row r="8">
          <cell r="G8">
            <v>1</v>
          </cell>
        </row>
        <row r="9">
          <cell r="G9">
            <v>6</v>
          </cell>
        </row>
        <row r="52">
          <cell r="H52">
            <v>5000</v>
          </cell>
        </row>
        <row r="53">
          <cell r="H53">
            <v>898</v>
          </cell>
        </row>
        <row r="56">
          <cell r="H56">
            <v>4</v>
          </cell>
        </row>
        <row r="116">
          <cell r="H116">
            <v>3045</v>
          </cell>
        </row>
        <row r="150">
          <cell r="H150">
            <v>904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chives@cotedor.fr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archives.cotedor.fr/cms/archives-en-ligne.html" TargetMode="External" /><Relationship Id="rId2" Type="http://schemas.openxmlformats.org/officeDocument/2006/relationships/hyperlink" Target="http://www.archives.cotedor.fr/cms/archives-en-ligne.html" TargetMode="Externa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archives.cotedor.fr/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archives.cotedor.fr/cms/home/activites-culturelles/les-expositions/la-negation-de-lhomme-dans-luniv.html" TargetMode="External" /><Relationship Id="rId2" Type="http://schemas.openxmlformats.org/officeDocument/2006/relationships/hyperlink" Target="http://www.archives.cotedor.fr/cms/home/activites-culturelles/les-expositions/quand-les-chartreux-habitaient-l.html" TargetMode="External" /><Relationship Id="rId3" Type="http://schemas.openxmlformats.org/officeDocument/2006/relationships/hyperlink" Target="http://www.archives.cotedor.fr/cms/home/activites-culturelles/les-expositions/la-comedie-de-bourgogne.html" TargetMode="External" /><Relationship Id="rId4" Type="http://schemas.openxmlformats.org/officeDocument/2006/relationships/hyperlink" Target="http://www.archives.cotedor.fr/cms/home/activites-culturelles/les-expositions/il-y-a-80-ans--la-route-des-gran.html" TargetMode="External" /><Relationship Id="rId5" Type="http://schemas.openxmlformats.org/officeDocument/2006/relationships/hyperlink" Target="http://www.archives.cotedor.fr/cms/home/activites-culturelles/les-expositions/val-de-saone-monumental.html" TargetMode="External" /><Relationship Id="rId6" Type="http://schemas.openxmlformats.org/officeDocument/2006/relationships/hyperlink" Target="http://www.archives.cotedor.fr/cms/home/activites-culturelles/les-expositions/une-garde-aux-urgences.html" TargetMode="External" /><Relationship Id="rId7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="110" zoomScaleNormal="110" zoomScaleSheetLayoutView="100" zoomScalePageLayoutView="0" workbookViewId="0" topLeftCell="A1">
      <pane ySplit="21" topLeftCell="BM22" activePane="bottomLeft" state="frozen"/>
      <selection pane="topLeft" activeCell="F4" sqref="F4:H6"/>
      <selection pane="bottomLeft" activeCell="B11" sqref="B11"/>
    </sheetView>
  </sheetViews>
  <sheetFormatPr defaultColWidth="11.421875" defaultRowHeight="14.25" customHeight="1"/>
  <cols>
    <col min="1" max="1" width="14.140625" style="1" customWidth="1"/>
    <col min="2" max="2" width="18.8515625" style="2" customWidth="1"/>
    <col min="3" max="4" width="11.421875" style="2" customWidth="1"/>
    <col min="5" max="5" width="17.8515625" style="2" customWidth="1"/>
    <col min="6" max="6" width="11.421875" style="2" customWidth="1"/>
    <col min="7" max="7" width="3.57421875" style="2" customWidth="1"/>
    <col min="8" max="16384" width="11.421875" style="2" customWidth="1"/>
  </cols>
  <sheetData>
    <row r="1" spans="1:6" ht="14.25" customHeight="1">
      <c r="A1" s="533" t="s">
        <v>467</v>
      </c>
      <c r="B1" s="533"/>
      <c r="C1" s="533"/>
      <c r="D1" s="533"/>
      <c r="E1" s="533"/>
      <c r="F1" s="533"/>
    </row>
    <row r="2" spans="1:6" ht="14.25" customHeight="1">
      <c r="A2" s="533" t="s">
        <v>586</v>
      </c>
      <c r="B2" s="533"/>
      <c r="C2" s="533"/>
      <c r="D2" s="533"/>
      <c r="E2" s="533"/>
      <c r="F2" s="533"/>
    </row>
    <row r="3" spans="2:6" ht="14.25" customHeight="1">
      <c r="B3" s="4"/>
      <c r="C3" s="4"/>
      <c r="D3" s="4"/>
      <c r="E3" s="4"/>
      <c r="F3" s="4"/>
    </row>
    <row r="4" spans="1:9" s="5" customFormat="1" ht="14.25" customHeight="1">
      <c r="A4" s="533" t="s">
        <v>587</v>
      </c>
      <c r="B4" s="533"/>
      <c r="C4" s="533"/>
      <c r="D4" s="533"/>
      <c r="E4" s="533"/>
      <c r="F4" s="533"/>
      <c r="G4" s="4"/>
      <c r="H4" s="4"/>
      <c r="I4" s="4"/>
    </row>
    <row r="5" spans="1:5" s="5" customFormat="1" ht="9.75" customHeight="1">
      <c r="A5" s="6"/>
      <c r="B5" s="3"/>
      <c r="C5" s="3"/>
      <c r="D5" s="3"/>
      <c r="E5" s="3"/>
    </row>
    <row r="6" spans="1:6" s="5" customFormat="1" ht="14.25" customHeight="1">
      <c r="A6" s="533" t="s">
        <v>588</v>
      </c>
      <c r="B6" s="533"/>
      <c r="C6" s="533"/>
      <c r="D6" s="533"/>
      <c r="E6" s="533"/>
      <c r="F6" s="533"/>
    </row>
    <row r="7" spans="1:6" ht="14.25" customHeight="1">
      <c r="A7" s="533" t="s">
        <v>589</v>
      </c>
      <c r="B7" s="533" t="s">
        <v>590</v>
      </c>
      <c r="C7" s="533"/>
      <c r="D7" s="533"/>
      <c r="E7" s="533"/>
      <c r="F7" s="533"/>
    </row>
    <row r="8" spans="1:5" s="5" customFormat="1" ht="9.75" customHeight="1">
      <c r="A8" s="6"/>
      <c r="B8" s="534"/>
      <c r="C8" s="534"/>
      <c r="D8" s="534"/>
      <c r="E8" s="534"/>
    </row>
    <row r="9" spans="1:6" s="5" customFormat="1" ht="13.5" customHeight="1">
      <c r="A9" s="534" t="s">
        <v>591</v>
      </c>
      <c r="B9" s="534"/>
      <c r="C9" s="534"/>
      <c r="D9" s="534"/>
      <c r="E9" s="534"/>
      <c r="F9" s="534"/>
    </row>
    <row r="10" spans="1:6" s="5" customFormat="1" ht="13.5" customHeight="1">
      <c r="A10" s="534" t="s">
        <v>468</v>
      </c>
      <c r="B10" s="534"/>
      <c r="C10" s="534"/>
      <c r="D10" s="534"/>
      <c r="E10" s="534"/>
      <c r="F10" s="534"/>
    </row>
    <row r="11" spans="1:5" s="5" customFormat="1" ht="13.5" customHeight="1">
      <c r="A11" s="6"/>
      <c r="B11" s="7"/>
      <c r="C11" s="7"/>
      <c r="D11" s="7"/>
      <c r="E11" s="7"/>
    </row>
    <row r="12" spans="1:6" ht="14.25" customHeight="1">
      <c r="A12" s="535"/>
      <c r="B12" s="535"/>
      <c r="C12" s="535"/>
      <c r="D12" s="535"/>
      <c r="E12" s="535"/>
      <c r="F12" s="535"/>
    </row>
    <row r="13" spans="1:6" ht="14.25" customHeight="1">
      <c r="A13" s="535"/>
      <c r="B13" s="535"/>
      <c r="C13" s="535"/>
      <c r="D13" s="535"/>
      <c r="E13" s="535"/>
      <c r="F13" s="535"/>
    </row>
    <row r="14" spans="1:6" ht="14.25" customHeight="1">
      <c r="A14" s="536"/>
      <c r="B14" s="536"/>
      <c r="C14" s="536"/>
      <c r="D14" s="536"/>
      <c r="E14" s="536"/>
      <c r="F14" s="536"/>
    </row>
    <row r="15" ht="14.25" customHeight="1">
      <c r="D15" s="8"/>
    </row>
    <row r="16" ht="14.25" customHeight="1">
      <c r="D16" s="8"/>
    </row>
    <row r="17" spans="1:6" ht="16.5" customHeight="1">
      <c r="A17" s="537" t="s">
        <v>592</v>
      </c>
      <c r="B17" s="537"/>
      <c r="C17" s="537"/>
      <c r="D17" s="537"/>
      <c r="E17" s="537"/>
      <c r="F17" s="537"/>
    </row>
    <row r="18" spans="1:6" ht="16.5" customHeight="1">
      <c r="A18" s="537" t="s">
        <v>593</v>
      </c>
      <c r="B18" s="537"/>
      <c r="C18" s="537"/>
      <c r="D18" s="537"/>
      <c r="E18" s="537"/>
      <c r="F18" s="537"/>
    </row>
    <row r="19" spans="1:4" ht="14.25" customHeight="1">
      <c r="A19" s="4"/>
      <c r="C19" s="3"/>
      <c r="D19" s="3"/>
    </row>
    <row r="20" spans="1:6" ht="14.25" customHeight="1">
      <c r="A20" s="537" t="s">
        <v>594</v>
      </c>
      <c r="B20" s="537"/>
      <c r="C20" s="537"/>
      <c r="D20" s="537"/>
      <c r="E20" s="537"/>
      <c r="F20" s="537"/>
    </row>
    <row r="21" spans="3:4" ht="14.25" customHeight="1">
      <c r="C21" s="9"/>
      <c r="D21" s="9"/>
    </row>
    <row r="22" spans="2:5" ht="18.75" customHeight="1">
      <c r="B22" s="540">
        <v>2017</v>
      </c>
      <c r="C22" s="540"/>
      <c r="D22" s="540"/>
      <c r="E22" s="540"/>
    </row>
    <row r="23" spans="2:5" ht="18.75" customHeight="1">
      <c r="B23" s="10"/>
      <c r="C23" s="10"/>
      <c r="D23" s="10"/>
      <c r="E23" s="10"/>
    </row>
    <row r="24" spans="1:6" ht="12.75" customHeight="1">
      <c r="A24" s="11" t="s">
        <v>595</v>
      </c>
      <c r="B24" s="541" t="s">
        <v>735</v>
      </c>
      <c r="C24" s="541"/>
      <c r="D24" s="541"/>
      <c r="E24" s="541"/>
      <c r="F24" s="541"/>
    </row>
    <row r="25" spans="1:6" ht="15" customHeight="1">
      <c r="A25" s="11"/>
      <c r="B25" s="340"/>
      <c r="C25" s="377"/>
      <c r="D25" s="377"/>
      <c r="E25" s="377"/>
      <c r="F25" s="340"/>
    </row>
    <row r="26" spans="1:6" ht="12.75" customHeight="1">
      <c r="A26" s="11" t="s">
        <v>596</v>
      </c>
      <c r="B26" s="542" t="s">
        <v>736</v>
      </c>
      <c r="C26" s="543"/>
      <c r="D26" s="543"/>
      <c r="E26" s="543"/>
      <c r="F26" s="544"/>
    </row>
    <row r="27" spans="1:6" ht="15" customHeight="1">
      <c r="A27" s="14"/>
      <c r="B27" s="340"/>
      <c r="C27" s="377"/>
      <c r="D27" s="377"/>
      <c r="E27" s="377"/>
      <c r="F27" s="340"/>
    </row>
    <row r="28" spans="1:6" ht="12.75" customHeight="1">
      <c r="A28" s="11" t="s">
        <v>597</v>
      </c>
      <c r="B28" s="340"/>
      <c r="C28" s="548">
        <v>531380</v>
      </c>
      <c r="D28" s="548"/>
      <c r="E28" s="377" t="s">
        <v>361</v>
      </c>
      <c r="F28" s="340"/>
    </row>
    <row r="29" spans="1:6" ht="15" customHeight="1">
      <c r="A29" s="11"/>
      <c r="B29" s="12"/>
      <c r="C29" s="16"/>
      <c r="D29" s="15"/>
      <c r="E29" s="15"/>
      <c r="F29" s="12"/>
    </row>
    <row r="30" spans="1:6" ht="15" customHeight="1">
      <c r="A30" s="11"/>
      <c r="B30" s="12"/>
      <c r="C30" s="12"/>
      <c r="D30" s="12"/>
      <c r="E30" s="12"/>
      <c r="F30" s="12"/>
    </row>
    <row r="31" spans="1:6" ht="12.75" customHeight="1">
      <c r="A31" s="538" t="s">
        <v>1070</v>
      </c>
      <c r="B31" s="538"/>
      <c r="C31" s="539" t="s">
        <v>737</v>
      </c>
      <c r="D31" s="539"/>
      <c r="E31" s="539"/>
      <c r="F31" s="539"/>
    </row>
    <row r="32" spans="1:6" ht="15" customHeight="1">
      <c r="A32" s="11"/>
      <c r="B32" s="12"/>
      <c r="C32" s="340"/>
      <c r="D32" s="340"/>
      <c r="E32" s="340"/>
      <c r="F32" s="340"/>
    </row>
    <row r="33" spans="1:6" ht="15" customHeight="1">
      <c r="A33" s="11" t="s">
        <v>1071</v>
      </c>
      <c r="B33" s="12"/>
      <c r="C33" s="539" t="s">
        <v>648</v>
      </c>
      <c r="D33" s="539"/>
      <c r="E33" s="539"/>
      <c r="F33" s="539"/>
    </row>
    <row r="34" spans="1:6" ht="15" customHeight="1">
      <c r="A34" s="11"/>
      <c r="B34" s="12"/>
      <c r="C34" s="539"/>
      <c r="D34" s="539"/>
      <c r="E34" s="539"/>
      <c r="F34" s="539"/>
    </row>
    <row r="35" spans="1:6" ht="15" customHeight="1">
      <c r="A35" s="11"/>
      <c r="B35" s="12"/>
      <c r="C35" s="539"/>
      <c r="D35" s="539"/>
      <c r="E35" s="539"/>
      <c r="F35" s="539"/>
    </row>
    <row r="36" spans="1:6" ht="15" customHeight="1">
      <c r="A36" s="11"/>
      <c r="B36" s="12"/>
      <c r="C36" s="340"/>
      <c r="D36" s="340"/>
      <c r="E36" s="340"/>
      <c r="F36" s="340"/>
    </row>
    <row r="37" spans="1:6" ht="15" customHeight="1">
      <c r="A37" s="11" t="s">
        <v>1072</v>
      </c>
      <c r="B37" s="12"/>
      <c r="C37" s="539" t="s">
        <v>648</v>
      </c>
      <c r="D37" s="539"/>
      <c r="E37" s="539"/>
      <c r="F37" s="539"/>
    </row>
    <row r="38" spans="1:6" ht="15" customHeight="1">
      <c r="A38" s="11"/>
      <c r="B38" s="12"/>
      <c r="C38" s="539"/>
      <c r="D38" s="539"/>
      <c r="E38" s="539"/>
      <c r="F38" s="539"/>
    </row>
    <row r="39" spans="1:6" ht="15" customHeight="1">
      <c r="A39" s="11"/>
      <c r="B39" s="12"/>
      <c r="C39" s="539"/>
      <c r="D39" s="539"/>
      <c r="E39" s="539"/>
      <c r="F39" s="539"/>
    </row>
    <row r="40" spans="1:6" ht="15" customHeight="1">
      <c r="A40" s="11"/>
      <c r="B40" s="12"/>
      <c r="C40" s="409"/>
      <c r="D40" s="409"/>
      <c r="E40" s="409"/>
      <c r="F40" s="340"/>
    </row>
    <row r="41" spans="1:6" s="20" customFormat="1" ht="26.25" customHeight="1">
      <c r="A41" s="546" t="s">
        <v>1073</v>
      </c>
      <c r="B41" s="546"/>
      <c r="C41" s="539" t="s">
        <v>649</v>
      </c>
      <c r="D41" s="539"/>
      <c r="E41" s="539"/>
      <c r="F41" s="539"/>
    </row>
    <row r="42" spans="1:6" ht="15" customHeight="1">
      <c r="A42" s="11"/>
      <c r="B42" s="12"/>
      <c r="C42" s="340"/>
      <c r="D42" s="340"/>
      <c r="E42" s="340"/>
      <c r="F42" s="340"/>
    </row>
    <row r="43" spans="1:6" ht="12.75" customHeight="1">
      <c r="A43" s="11" t="s">
        <v>1074</v>
      </c>
      <c r="B43" s="12"/>
      <c r="C43" s="539" t="s">
        <v>362</v>
      </c>
      <c r="D43" s="539"/>
      <c r="E43" s="539"/>
      <c r="F43" s="539"/>
    </row>
    <row r="44" spans="1:6" ht="15" customHeight="1">
      <c r="A44" s="11"/>
      <c r="B44" s="12"/>
      <c r="C44" s="340"/>
      <c r="D44" s="340"/>
      <c r="E44" s="340"/>
      <c r="F44" s="340"/>
    </row>
    <row r="45" spans="1:6" ht="12.75" customHeight="1">
      <c r="A45" s="11" t="s">
        <v>1075</v>
      </c>
      <c r="B45" s="12"/>
      <c r="C45" s="547" t="s">
        <v>738</v>
      </c>
      <c r="D45" s="539"/>
      <c r="E45" s="539"/>
      <c r="F45" s="539"/>
    </row>
    <row r="46" spans="1:6" ht="12.75" customHeight="1">
      <c r="A46" s="11"/>
      <c r="B46" s="21"/>
      <c r="C46" s="438"/>
      <c r="D46" s="438"/>
      <c r="E46" s="438"/>
      <c r="F46" s="438"/>
    </row>
    <row r="47" spans="1:6" ht="12.75" customHeight="1">
      <c r="A47" s="11" t="s">
        <v>1076</v>
      </c>
      <c r="B47" s="12"/>
      <c r="C47" s="539" t="s">
        <v>739</v>
      </c>
      <c r="D47" s="539"/>
      <c r="E47" s="539"/>
      <c r="F47" s="539"/>
    </row>
    <row r="48" spans="1:6" ht="15" customHeight="1">
      <c r="A48" s="11"/>
      <c r="B48" s="12"/>
      <c r="C48" s="340"/>
      <c r="D48" s="340"/>
      <c r="E48" s="340"/>
      <c r="F48" s="340"/>
    </row>
    <row r="49" spans="1:6" ht="12.75" customHeight="1">
      <c r="A49" s="11" t="s">
        <v>1077</v>
      </c>
      <c r="B49" s="12"/>
      <c r="C49" s="539" t="s">
        <v>740</v>
      </c>
      <c r="D49" s="539"/>
      <c r="E49" s="539"/>
      <c r="F49" s="539"/>
    </row>
    <row r="50" spans="1:6" ht="15" customHeight="1">
      <c r="A50" s="545"/>
      <c r="B50" s="545"/>
      <c r="C50" s="545"/>
      <c r="D50" s="545"/>
      <c r="E50" s="545"/>
      <c r="F50" s="545"/>
    </row>
  </sheetData>
  <sheetProtection selectLockedCells="1" selectUnlockedCells="1"/>
  <mergeCells count="29">
    <mergeCell ref="C49:F49"/>
    <mergeCell ref="A50:F50"/>
    <mergeCell ref="A13:F13"/>
    <mergeCell ref="C33:F35"/>
    <mergeCell ref="C37:F39"/>
    <mergeCell ref="A41:B41"/>
    <mergeCell ref="C41:F41"/>
    <mergeCell ref="C43:F43"/>
    <mergeCell ref="C45:F45"/>
    <mergeCell ref="C28:D28"/>
    <mergeCell ref="A31:B31"/>
    <mergeCell ref="C31:F31"/>
    <mergeCell ref="C47:F47"/>
    <mergeCell ref="A20:F20"/>
    <mergeCell ref="B22:E22"/>
    <mergeCell ref="B24:F24"/>
    <mergeCell ref="B26:F26"/>
    <mergeCell ref="A12:F12"/>
    <mergeCell ref="A14:F14"/>
    <mergeCell ref="A17:F17"/>
    <mergeCell ref="A18:F18"/>
    <mergeCell ref="A7:F7"/>
    <mergeCell ref="B8:E8"/>
    <mergeCell ref="A9:F9"/>
    <mergeCell ref="A10:F10"/>
    <mergeCell ref="A1:F1"/>
    <mergeCell ref="A2:F2"/>
    <mergeCell ref="A4:F4"/>
    <mergeCell ref="A6:F6"/>
  </mergeCells>
  <hyperlinks>
    <hyperlink ref="C45" r:id="rId1" display="archives@cotedor.fr"/>
  </hyperlinks>
  <printOptions horizontalCentered="1" verticalCentered="1"/>
  <pageMargins left="0.7875" right="0.7875" top="0.7875" bottom="0.7875" header="0.5118055555555555" footer="0.5118055555555555"/>
  <pageSetup horizontalDpi="600" verticalDpi="600" orientation="portrait" paperSize="9" scale="95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52"/>
  <sheetViews>
    <sheetView zoomScale="130" zoomScaleNormal="130" zoomScaleSheetLayoutView="100" zoomScalePageLayoutView="0" workbookViewId="0" topLeftCell="A1">
      <pane ySplit="1" topLeftCell="BM2" activePane="bottomLeft" state="frozen"/>
      <selection pane="topLeft" activeCell="F4" sqref="F4:H6"/>
      <selection pane="bottomLeft" activeCell="A2" sqref="A2"/>
    </sheetView>
  </sheetViews>
  <sheetFormatPr defaultColWidth="11.00390625" defaultRowHeight="15" customHeight="1"/>
  <cols>
    <col min="1" max="1" width="6.7109375" style="144" customWidth="1"/>
    <col min="2" max="2" width="34.57421875" style="29" customWidth="1"/>
    <col min="3" max="3" width="27.140625" style="144" customWidth="1"/>
    <col min="4" max="4" width="20.57421875" style="144" customWidth="1"/>
    <col min="5" max="249" width="11.421875" style="12" customWidth="1"/>
    <col min="250" max="16384" width="11.00390625" style="29" customWidth="1"/>
  </cols>
  <sheetData>
    <row r="1" spans="1:4" ht="12.75" customHeight="1">
      <c r="A1" s="593" t="s">
        <v>427</v>
      </c>
      <c r="B1" s="593"/>
      <c r="C1" s="593"/>
      <c r="D1" s="593"/>
    </row>
    <row r="2" spans="1:4" ht="15" customHeight="1">
      <c r="A2" s="145"/>
      <c r="B2" s="145"/>
      <c r="C2" s="145"/>
      <c r="D2" s="145"/>
    </row>
    <row r="3" spans="1:4" ht="27" customHeight="1">
      <c r="A3" s="594" t="s">
        <v>522</v>
      </c>
      <c r="B3" s="594"/>
      <c r="C3" s="594"/>
      <c r="D3" s="594"/>
    </row>
    <row r="4" spans="1:4" ht="15" customHeight="1">
      <c r="A4" s="145"/>
      <c r="B4" s="145"/>
      <c r="C4" s="145"/>
      <c r="D4" s="145"/>
    </row>
    <row r="5" spans="1:256" s="147" customFormat="1" ht="27.75" customHeight="1">
      <c r="A5" s="595" t="s">
        <v>474</v>
      </c>
      <c r="B5" s="595"/>
      <c r="C5" s="146" t="s">
        <v>475</v>
      </c>
      <c r="D5" s="146" t="s">
        <v>476</v>
      </c>
      <c r="E5" s="19"/>
      <c r="F5" s="19"/>
      <c r="G5" s="19"/>
      <c r="H5" s="19"/>
      <c r="I5" s="19"/>
      <c r="J5" s="19"/>
      <c r="K5" s="19"/>
      <c r="L5" s="19"/>
      <c r="M5" s="19"/>
      <c r="N5" s="19"/>
      <c r="IP5" s="148"/>
      <c r="IQ5" s="148"/>
      <c r="IR5" s="148"/>
      <c r="IS5" s="148"/>
      <c r="IT5" s="148"/>
      <c r="IU5" s="148"/>
      <c r="IV5" s="148"/>
    </row>
    <row r="6" spans="1:14" ht="15" customHeight="1">
      <c r="A6" s="145"/>
      <c r="B6" s="145"/>
      <c r="C6" s="145"/>
      <c r="D6" s="145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 customHeight="1">
      <c r="A7" s="596" t="s">
        <v>477</v>
      </c>
      <c r="B7" s="596"/>
      <c r="C7" s="315" t="s">
        <v>1092</v>
      </c>
      <c r="D7" s="315">
        <v>1991</v>
      </c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4" ht="15" customHeight="1">
      <c r="A8" s="145"/>
      <c r="B8" s="145"/>
      <c r="C8" s="348"/>
      <c r="D8" s="348"/>
    </row>
    <row r="9" spans="1:4" ht="12.75" customHeight="1">
      <c r="A9" s="596" t="s">
        <v>478</v>
      </c>
      <c r="B9" s="596"/>
      <c r="C9" s="315" t="s">
        <v>1092</v>
      </c>
      <c r="D9" s="315">
        <v>2002</v>
      </c>
    </row>
    <row r="10" spans="1:4" ht="41.25" customHeight="1">
      <c r="A10" s="145"/>
      <c r="B10" s="150" t="s">
        <v>479</v>
      </c>
      <c r="C10" s="347" t="s">
        <v>969</v>
      </c>
      <c r="D10" s="348"/>
    </row>
    <row r="11" spans="1:4" ht="52.5" customHeight="1">
      <c r="A11" s="145"/>
      <c r="B11" s="151" t="s">
        <v>523</v>
      </c>
      <c r="C11" s="349"/>
      <c r="D11" s="348"/>
    </row>
    <row r="12" spans="1:4" ht="15" customHeight="1">
      <c r="A12" s="145"/>
      <c r="B12" s="145"/>
      <c r="C12" s="348"/>
      <c r="D12" s="348"/>
    </row>
    <row r="13" spans="1:4" ht="12.75" customHeight="1">
      <c r="A13" s="596" t="s">
        <v>480</v>
      </c>
      <c r="B13" s="596"/>
      <c r="C13" s="315" t="s">
        <v>1092</v>
      </c>
      <c r="D13" s="315">
        <v>1991</v>
      </c>
    </row>
    <row r="14" spans="1:4" ht="15" customHeight="1">
      <c r="A14" s="145"/>
      <c r="B14" s="145"/>
      <c r="C14" s="348"/>
      <c r="D14" s="348"/>
    </row>
    <row r="15" spans="1:4" ht="12.75" customHeight="1">
      <c r="A15" s="596" t="s">
        <v>481</v>
      </c>
      <c r="B15" s="596"/>
      <c r="C15" s="315" t="s">
        <v>1092</v>
      </c>
      <c r="D15" s="315">
        <v>2002</v>
      </c>
    </row>
    <row r="16" spans="1:4" ht="26.25" customHeight="1">
      <c r="A16" s="152"/>
      <c r="B16" s="153" t="s">
        <v>482</v>
      </c>
      <c r="C16" s="350" t="s">
        <v>483</v>
      </c>
      <c r="D16" s="348"/>
    </row>
    <row r="17" spans="1:4" ht="39.75" customHeight="1">
      <c r="A17" s="154"/>
      <c r="B17" s="155" t="s">
        <v>484</v>
      </c>
      <c r="C17" s="351" t="s">
        <v>483</v>
      </c>
      <c r="D17" s="348"/>
    </row>
    <row r="18" spans="2:4" ht="15" customHeight="1">
      <c r="B18" s="155" t="s">
        <v>124</v>
      </c>
      <c r="C18" s="352" t="s">
        <v>1093</v>
      </c>
      <c r="D18" s="348">
        <v>2010</v>
      </c>
    </row>
    <row r="19" spans="1:4" ht="15" customHeight="1">
      <c r="A19" s="145"/>
      <c r="B19" s="145"/>
      <c r="C19" s="348"/>
      <c r="D19" s="348"/>
    </row>
    <row r="20" spans="1:4" ht="24.75" customHeight="1">
      <c r="A20" s="596" t="s">
        <v>485</v>
      </c>
      <c r="B20" s="596"/>
      <c r="C20" s="315" t="s">
        <v>1094</v>
      </c>
      <c r="D20" s="315">
        <v>2010</v>
      </c>
    </row>
    <row r="21" spans="1:4" ht="15" customHeight="1">
      <c r="A21" s="145"/>
      <c r="B21" s="145"/>
      <c r="C21" s="348"/>
      <c r="D21" s="348"/>
    </row>
    <row r="22" spans="1:4" ht="25.5" customHeight="1">
      <c r="A22" s="596" t="s">
        <v>486</v>
      </c>
      <c r="B22" s="596"/>
      <c r="C22" s="315" t="s">
        <v>1095</v>
      </c>
      <c r="D22" s="315">
        <v>2005</v>
      </c>
    </row>
    <row r="23" spans="1:4" ht="15" customHeight="1">
      <c r="A23" s="145"/>
      <c r="B23" s="145"/>
      <c r="C23" s="348"/>
      <c r="D23" s="348"/>
    </row>
    <row r="24" spans="1:4" ht="12.75" customHeight="1">
      <c r="A24" s="596" t="s">
        <v>487</v>
      </c>
      <c r="B24" s="596"/>
      <c r="C24" s="315" t="s">
        <v>1096</v>
      </c>
      <c r="D24" s="315">
        <v>2006</v>
      </c>
    </row>
    <row r="25" spans="1:4" ht="15" customHeight="1">
      <c r="A25" s="145"/>
      <c r="B25" s="145"/>
      <c r="C25" s="348"/>
      <c r="D25" s="348"/>
    </row>
    <row r="26" spans="1:4" ht="12.75" customHeight="1">
      <c r="A26" s="596" t="s">
        <v>488</v>
      </c>
      <c r="B26" s="596"/>
      <c r="C26" s="315" t="s">
        <v>1097</v>
      </c>
      <c r="D26" s="315">
        <v>2005</v>
      </c>
    </row>
    <row r="27" spans="1:4" ht="15" customHeight="1">
      <c r="A27" s="145"/>
      <c r="B27" s="145"/>
      <c r="C27" s="145"/>
      <c r="D27" s="145"/>
    </row>
    <row r="28" spans="1:4" ht="12.75" customHeight="1">
      <c r="A28" s="36" t="s">
        <v>489</v>
      </c>
      <c r="B28" s="156"/>
      <c r="C28" s="156"/>
      <c r="D28" s="156"/>
    </row>
    <row r="29" spans="1:4" ht="24.75" customHeight="1">
      <c r="A29" s="597" t="s">
        <v>490</v>
      </c>
      <c r="B29" s="597"/>
      <c r="C29" s="597"/>
      <c r="D29" s="597"/>
    </row>
    <row r="30" spans="1:4" ht="15" customHeight="1">
      <c r="A30" s="157"/>
      <c r="B30" s="158"/>
      <c r="C30" s="157"/>
      <c r="D30" s="157"/>
    </row>
    <row r="31" spans="1:256" s="147" customFormat="1" ht="27.75" customHeight="1">
      <c r="A31" s="159"/>
      <c r="B31" s="160" t="s">
        <v>491</v>
      </c>
      <c r="C31" s="161" t="s">
        <v>492</v>
      </c>
      <c r="D31" s="162"/>
      <c r="IP31" s="148"/>
      <c r="IQ31" s="148"/>
      <c r="IR31" s="148"/>
      <c r="IS31" s="148"/>
      <c r="IT31" s="148"/>
      <c r="IU31" s="148"/>
      <c r="IV31" s="148"/>
    </row>
    <row r="32" spans="1:4" ht="15" customHeight="1">
      <c r="A32" s="163"/>
      <c r="B32" s="85"/>
      <c r="C32" s="80"/>
      <c r="D32" s="163"/>
    </row>
    <row r="33" spans="1:4" ht="15" customHeight="1">
      <c r="A33" s="163"/>
      <c r="B33" s="85"/>
      <c r="C33" s="80"/>
      <c r="D33" s="163"/>
    </row>
    <row r="34" spans="1:3" ht="15" customHeight="1">
      <c r="A34" s="163"/>
      <c r="B34" s="85"/>
      <c r="C34" s="80"/>
    </row>
    <row r="35" ht="15" customHeight="1">
      <c r="A35" s="163"/>
    </row>
    <row r="36" ht="15" customHeight="1">
      <c r="A36" s="163"/>
    </row>
    <row r="37" spans="1:3" ht="15" customHeight="1">
      <c r="A37" s="36" t="s">
        <v>493</v>
      </c>
      <c r="B37" s="36"/>
      <c r="C37" s="145"/>
    </row>
    <row r="38" spans="1:4" ht="15" customHeight="1">
      <c r="A38" s="29" t="s">
        <v>494</v>
      </c>
      <c r="B38" s="36"/>
      <c r="C38"/>
      <c r="D38" s="353" t="s">
        <v>969</v>
      </c>
    </row>
    <row r="39" spans="1:4" ht="15" customHeight="1">
      <c r="A39" s="29" t="s">
        <v>495</v>
      </c>
      <c r="B39" s="36"/>
      <c r="C39"/>
      <c r="D39" s="329"/>
    </row>
    <row r="40" spans="1:4" ht="15" customHeight="1">
      <c r="A40" s="29" t="s">
        <v>496</v>
      </c>
      <c r="B40" s="36"/>
      <c r="C40"/>
      <c r="D40" s="329"/>
    </row>
    <row r="41" spans="1:4" ht="12.75" customHeight="1">
      <c r="A41" s="571" t="s">
        <v>188</v>
      </c>
      <c r="B41" s="571"/>
      <c r="C41" s="571"/>
      <c r="D41" s="571"/>
    </row>
    <row r="42" spans="1:4" ht="12.75" customHeight="1">
      <c r="A42" s="164"/>
      <c r="B42" s="164"/>
      <c r="C42"/>
      <c r="D42" s="164"/>
    </row>
    <row r="43" spans="1:4" ht="12.75" customHeight="1">
      <c r="A43" s="598" t="s">
        <v>497</v>
      </c>
      <c r="B43" s="598"/>
      <c r="C43" s="598"/>
      <c r="D43" s="353" t="s">
        <v>969</v>
      </c>
    </row>
    <row r="44" spans="1:4" ht="12.75" customHeight="1">
      <c r="A44" s="598" t="s">
        <v>498</v>
      </c>
      <c r="B44" s="598"/>
      <c r="C44" s="598"/>
      <c r="D44" s="321"/>
    </row>
    <row r="45" spans="1:4" ht="12.75" customHeight="1">
      <c r="A45" s="599" t="s">
        <v>188</v>
      </c>
      <c r="B45" s="599"/>
      <c r="C45" s="599"/>
      <c r="D45" s="599"/>
    </row>
    <row r="46" spans="1:4" ht="12.75" customHeight="1">
      <c r="A46" s="598" t="s">
        <v>499</v>
      </c>
      <c r="B46" s="598"/>
      <c r="C46" s="598"/>
      <c r="D46" s="353"/>
    </row>
    <row r="47" spans="1:4" ht="12.75" customHeight="1">
      <c r="A47" s="598" t="s">
        <v>500</v>
      </c>
      <c r="B47" s="598"/>
      <c r="C47" s="598"/>
      <c r="D47" s="353"/>
    </row>
    <row r="48" spans="1:4" ht="12.75" customHeight="1">
      <c r="A48" s="598" t="s">
        <v>501</v>
      </c>
      <c r="B48" s="598"/>
      <c r="C48" s="598"/>
      <c r="D48" s="43"/>
    </row>
    <row r="49" spans="1:4" ht="12.75" customHeight="1">
      <c r="A49" s="571" t="s">
        <v>188</v>
      </c>
      <c r="B49" s="571"/>
      <c r="C49" s="571"/>
      <c r="D49" s="571"/>
    </row>
    <row r="50" spans="1:4" ht="12.75" customHeight="1">
      <c r="A50" s="164"/>
      <c r="B50" s="42"/>
      <c r="C50" s="165"/>
      <c r="D50" s="164"/>
    </row>
    <row r="51" spans="1:4" ht="15" customHeight="1">
      <c r="A51" s="29" t="s">
        <v>502</v>
      </c>
      <c r="B51" s="145"/>
      <c r="C51"/>
      <c r="D51" s="353" t="s">
        <v>483</v>
      </c>
    </row>
    <row r="52" spans="1:4" ht="24" customHeight="1">
      <c r="A52" s="571" t="s">
        <v>8</v>
      </c>
      <c r="B52" s="571"/>
      <c r="C52" s="571"/>
      <c r="D52" s="571"/>
    </row>
  </sheetData>
  <sheetProtection selectLockedCells="1" selectUnlockedCells="1"/>
  <mergeCells count="21">
    <mergeCell ref="A48:C48"/>
    <mergeCell ref="A49:D49"/>
    <mergeCell ref="A52:D52"/>
    <mergeCell ref="A41:D41"/>
    <mergeCell ref="A43:C43"/>
    <mergeCell ref="A44:C44"/>
    <mergeCell ref="A45:D45"/>
    <mergeCell ref="A46:C46"/>
    <mergeCell ref="A47:C47"/>
    <mergeCell ref="A22:B22"/>
    <mergeCell ref="A24:B24"/>
    <mergeCell ref="A26:B26"/>
    <mergeCell ref="A29:D29"/>
    <mergeCell ref="A9:B9"/>
    <mergeCell ref="A13:B13"/>
    <mergeCell ref="A15:B15"/>
    <mergeCell ref="A20:B20"/>
    <mergeCell ref="A1:D1"/>
    <mergeCell ref="A3:D3"/>
    <mergeCell ref="A5:B5"/>
    <mergeCell ref="A7:B7"/>
  </mergeCells>
  <dataValidations count="4">
    <dataValidation type="list" operator="equal" allowBlank="1" showInputMessage="1" showErrorMessage="1" prompt="Sélectionner la réponse" sqref="C10 C16:C17">
      <formula1>"Oui,Non"</formula1>
    </dataValidation>
    <dataValidation type="list" operator="equal" allowBlank="1" sqref="D38 D43 D51">
      <formula1>"Oui,Non"</formula1>
    </dataValidation>
    <dataValidation type="list" operator="equal" allowBlank="1" sqref="D46">
      <formula1>"Internalisé,Externalisé,"</formula1>
    </dataValidation>
    <dataValidation type="list" operator="equal" allowBlank="1" sqref="D47">
      <formula1>"Archives intermédiaires,Archives définitives,Les deux,"</formula1>
    </dataValidation>
  </dataValidations>
  <printOptions/>
  <pageMargins left="0.6888888888888889" right="0.6888888888888889" top="0.6888888888888889" bottom="0.6888888888888889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81"/>
  <sheetViews>
    <sheetView zoomScale="120" zoomScaleNormal="120" zoomScaleSheetLayoutView="100" zoomScalePageLayoutView="0" workbookViewId="0" topLeftCell="A1">
      <pane ySplit="1" topLeftCell="BM2" activePane="bottomLeft" state="frozen"/>
      <selection pane="topLeft" activeCell="F4" sqref="F4:H6"/>
      <selection pane="bottomLeft" activeCell="A2" sqref="A2"/>
    </sheetView>
  </sheetViews>
  <sheetFormatPr defaultColWidth="11.421875" defaultRowHeight="15" customHeight="1"/>
  <cols>
    <col min="1" max="1" width="21.7109375" style="12" customWidth="1"/>
    <col min="2" max="2" width="15.8515625" style="12" customWidth="1"/>
    <col min="3" max="3" width="12.7109375" style="12" customWidth="1"/>
    <col min="4" max="4" width="11.57421875" style="12" customWidth="1"/>
    <col min="5" max="5" width="11.28125" style="12" customWidth="1"/>
    <col min="6" max="6" width="12.8515625" style="12" customWidth="1"/>
    <col min="7" max="7" width="5.57421875" style="12" customWidth="1"/>
    <col min="8" max="8" width="53.421875" style="2" customWidth="1"/>
    <col min="9" max="17" width="11.00390625" style="29" customWidth="1"/>
    <col min="18" max="16384" width="11.421875" style="12" customWidth="1"/>
  </cols>
  <sheetData>
    <row r="1" spans="1:7" ht="15" customHeight="1">
      <c r="A1" s="550" t="s">
        <v>428</v>
      </c>
      <c r="B1" s="550"/>
      <c r="C1" s="550"/>
      <c r="D1" s="550"/>
      <c r="E1" s="550"/>
      <c r="F1" s="550"/>
      <c r="G1" s="29"/>
    </row>
    <row r="4" ht="15" customHeight="1">
      <c r="A4" s="45" t="s">
        <v>503</v>
      </c>
    </row>
    <row r="6" spans="1:17" s="18" customFormat="1" ht="15" customHeight="1">
      <c r="A6" s="545" t="s">
        <v>504</v>
      </c>
      <c r="B6" s="545"/>
      <c r="C6" s="545"/>
      <c r="D6" s="545"/>
      <c r="E6" s="22"/>
      <c r="F6" s="338" t="s">
        <v>483</v>
      </c>
      <c r="G6" s="22"/>
      <c r="H6" s="166"/>
      <c r="I6" s="29"/>
      <c r="J6" s="29"/>
      <c r="K6" s="29"/>
      <c r="L6" s="29"/>
      <c r="M6" s="29"/>
      <c r="N6" s="29"/>
      <c r="O6" s="29"/>
      <c r="P6" s="29"/>
      <c r="Q6" s="29"/>
    </row>
    <row r="7" spans="1:6" ht="15" customHeight="1">
      <c r="A7" s="545" t="s">
        <v>505</v>
      </c>
      <c r="B7" s="545"/>
      <c r="C7" s="545"/>
      <c r="D7" s="545"/>
      <c r="E7" s="600"/>
      <c r="F7" s="600"/>
    </row>
    <row r="8" spans="1:6" ht="15" customHeight="1">
      <c r="A8" s="545" t="s">
        <v>506</v>
      </c>
      <c r="B8" s="545"/>
      <c r="C8" s="545"/>
      <c r="D8" s="545"/>
      <c r="E8" s="601" t="s">
        <v>925</v>
      </c>
      <c r="F8" s="601"/>
    </row>
    <row r="9" spans="1:6" ht="24.75" customHeight="1">
      <c r="A9" s="538" t="s">
        <v>524</v>
      </c>
      <c r="B9" s="538"/>
      <c r="C9" s="538"/>
      <c r="D9" s="538"/>
      <c r="E9" s="538"/>
      <c r="F9" s="338" t="s">
        <v>483</v>
      </c>
    </row>
    <row r="10" spans="1:8" ht="15" customHeight="1">
      <c r="A10" s="22"/>
      <c r="B10" s="22"/>
      <c r="C10" s="22"/>
      <c r="D10" s="22"/>
      <c r="E10" s="29"/>
      <c r="F10" s="22"/>
      <c r="G10" s="22"/>
      <c r="H10" s="102"/>
    </row>
    <row r="12" ht="15" customHeight="1">
      <c r="A12" s="45" t="s">
        <v>507</v>
      </c>
    </row>
    <row r="13" ht="15" customHeight="1">
      <c r="A13" s="45"/>
    </row>
    <row r="14" spans="1:6" ht="15" customHeight="1">
      <c r="A14" s="22" t="s">
        <v>508</v>
      </c>
      <c r="E14" s="18"/>
      <c r="F14" s="338" t="s">
        <v>483</v>
      </c>
    </row>
    <row r="15" spans="1:7" ht="15" customHeight="1">
      <c r="A15" s="22" t="s">
        <v>509</v>
      </c>
      <c r="B15" s="22"/>
      <c r="C15" s="22"/>
      <c r="D15" s="49"/>
      <c r="F15" s="339" t="s">
        <v>483</v>
      </c>
      <c r="G15" s="49"/>
    </row>
    <row r="16" spans="1:7" ht="15" customHeight="1">
      <c r="A16" s="22" t="s">
        <v>510</v>
      </c>
      <c r="B16" s="22"/>
      <c r="C16" s="22"/>
      <c r="D16" s="65"/>
      <c r="E16" s="65"/>
      <c r="F16" s="339" t="s">
        <v>969</v>
      </c>
      <c r="G16" s="49"/>
    </row>
    <row r="17" spans="1:8" ht="12.75" customHeight="1">
      <c r="A17" s="12" t="s">
        <v>511</v>
      </c>
      <c r="F17" s="340"/>
      <c r="H17" s="602" t="s">
        <v>512</v>
      </c>
    </row>
    <row r="18" spans="1:8" ht="15" customHeight="1">
      <c r="A18" s="261" t="s">
        <v>513</v>
      </c>
      <c r="B18" s="22"/>
      <c r="C18" s="22"/>
      <c r="D18" s="18"/>
      <c r="F18" s="341">
        <v>3085</v>
      </c>
      <c r="H18" s="602"/>
    </row>
    <row r="19" spans="1:7" ht="15" customHeight="1">
      <c r="A19" s="261" t="s">
        <v>525</v>
      </c>
      <c r="B19" s="22"/>
      <c r="C19" s="22"/>
      <c r="D19" s="49"/>
      <c r="F19" s="342">
        <v>3085</v>
      </c>
      <c r="G19" s="49"/>
    </row>
    <row r="20" spans="1:7" ht="15" customHeight="1">
      <c r="A20" s="168"/>
      <c r="B20" s="22"/>
      <c r="C20" s="22"/>
      <c r="D20" s="49"/>
      <c r="G20" s="49"/>
    </row>
    <row r="21" spans="1:5" ht="15" customHeight="1">
      <c r="A21" s="36" t="s">
        <v>514</v>
      </c>
      <c r="B21" s="29"/>
      <c r="C21" s="29"/>
      <c r="D21" s="29"/>
      <c r="E21" s="29"/>
    </row>
    <row r="22" spans="1:6" ht="12.75" customHeight="1">
      <c r="A22" s="95"/>
      <c r="B22" s="51" t="s">
        <v>515</v>
      </c>
      <c r="C22" s="51" t="s">
        <v>127</v>
      </c>
      <c r="D22" s="51" t="s">
        <v>128</v>
      </c>
      <c r="E22" s="71" t="s">
        <v>129</v>
      </c>
      <c r="F22" s="132" t="s">
        <v>516</v>
      </c>
    </row>
    <row r="23" spans="1:8" ht="24.75" customHeight="1">
      <c r="A23" s="420" t="s">
        <v>32</v>
      </c>
      <c r="B23" s="169" t="s">
        <v>483</v>
      </c>
      <c r="C23" s="169" t="s">
        <v>483</v>
      </c>
      <c r="D23" s="170"/>
      <c r="E23" s="171"/>
      <c r="F23" s="172"/>
      <c r="H23" s="167" t="s">
        <v>574</v>
      </c>
    </row>
    <row r="24" spans="1:6" ht="12.75" customHeight="1">
      <c r="A24" s="149" t="s">
        <v>33</v>
      </c>
      <c r="B24" s="169" t="s">
        <v>483</v>
      </c>
      <c r="C24" s="169" t="s">
        <v>483</v>
      </c>
      <c r="D24" s="170"/>
      <c r="E24" s="171"/>
      <c r="F24" s="172"/>
    </row>
    <row r="25" spans="1:6" ht="15" customHeight="1">
      <c r="A25" s="149" t="s">
        <v>34</v>
      </c>
      <c r="B25" s="169" t="s">
        <v>483</v>
      </c>
      <c r="C25" s="169" t="s">
        <v>483</v>
      </c>
      <c r="D25" s="170"/>
      <c r="E25" s="171"/>
      <c r="F25" s="172"/>
    </row>
    <row r="26" spans="1:7" ht="15" customHeight="1">
      <c r="A26" s="168"/>
      <c r="B26" s="22"/>
      <c r="C26" s="22"/>
      <c r="D26" s="49"/>
      <c r="G26" s="49"/>
    </row>
    <row r="28" ht="15" customHeight="1">
      <c r="A28" s="45" t="s">
        <v>35</v>
      </c>
    </row>
    <row r="30" spans="1:6" ht="15" customHeight="1">
      <c r="A30" s="12" t="s">
        <v>36</v>
      </c>
      <c r="F30" s="338" t="s">
        <v>483</v>
      </c>
    </row>
    <row r="31" spans="1:6" ht="15" customHeight="1">
      <c r="A31" s="12" t="s">
        <v>37</v>
      </c>
      <c r="D31" s="18"/>
      <c r="E31" s="18"/>
      <c r="F31" s="343">
        <v>20</v>
      </c>
    </row>
    <row r="33" spans="1:5" ht="15" customHeight="1">
      <c r="A33" s="36" t="s">
        <v>38</v>
      </c>
      <c r="B33" s="29"/>
      <c r="C33" s="29"/>
      <c r="D33" s="29"/>
      <c r="E33" s="29"/>
    </row>
    <row r="34" spans="1:5" ht="12.75" customHeight="1">
      <c r="A34" s="600" t="s">
        <v>39</v>
      </c>
      <c r="B34" s="600"/>
      <c r="C34" s="600"/>
      <c r="D34" s="600"/>
      <c r="E34" s="344" t="s">
        <v>483</v>
      </c>
    </row>
    <row r="35" spans="1:5" ht="15" customHeight="1">
      <c r="A35" s="600" t="s">
        <v>40</v>
      </c>
      <c r="B35" s="600"/>
      <c r="C35" s="600"/>
      <c r="D35" s="600"/>
      <c r="E35" s="344" t="s">
        <v>483</v>
      </c>
    </row>
    <row r="36" spans="1:5" ht="15" customHeight="1">
      <c r="A36" s="600" t="s">
        <v>41</v>
      </c>
      <c r="B36" s="600"/>
      <c r="C36" s="600"/>
      <c r="D36" s="600"/>
      <c r="E36" s="344" t="s">
        <v>483</v>
      </c>
    </row>
    <row r="37" spans="1:5" ht="15" customHeight="1">
      <c r="A37" s="600" t="s">
        <v>42</v>
      </c>
      <c r="B37" s="600"/>
      <c r="C37" s="600"/>
      <c r="D37" s="600"/>
      <c r="E37" s="344" t="s">
        <v>483</v>
      </c>
    </row>
    <row r="38" spans="1:5" ht="12.75" customHeight="1">
      <c r="A38" s="600" t="s">
        <v>43</v>
      </c>
      <c r="B38" s="600"/>
      <c r="C38" s="600"/>
      <c r="D38" s="600"/>
      <c r="E38" s="344" t="s">
        <v>969</v>
      </c>
    </row>
    <row r="39" spans="1:5" ht="12.75" customHeight="1">
      <c r="A39" s="600" t="s">
        <v>44</v>
      </c>
      <c r="B39" s="600"/>
      <c r="C39" s="600"/>
      <c r="D39" s="600"/>
      <c r="E39" s="344" t="s">
        <v>969</v>
      </c>
    </row>
    <row r="40" spans="1:8" ht="12.75" customHeight="1">
      <c r="A40" s="600" t="s">
        <v>45</v>
      </c>
      <c r="B40" s="600"/>
      <c r="C40" s="600"/>
      <c r="D40" s="600"/>
      <c r="E40" s="344" t="s">
        <v>969</v>
      </c>
      <c r="H40" s="167" t="s">
        <v>46</v>
      </c>
    </row>
    <row r="43" spans="1:6" ht="24.75" customHeight="1">
      <c r="A43" s="508" t="s">
        <v>47</v>
      </c>
      <c r="B43" s="508"/>
      <c r="C43" s="508"/>
      <c r="D43" s="508"/>
      <c r="E43" s="508"/>
      <c r="F43" s="338" t="s">
        <v>969</v>
      </c>
    </row>
    <row r="44" spans="1:6" ht="12.75" customHeight="1">
      <c r="A44" s="495" t="s">
        <v>48</v>
      </c>
      <c r="B44" s="495"/>
      <c r="C44" s="495"/>
      <c r="D44" s="495"/>
      <c r="E44" s="495"/>
      <c r="F44" s="495"/>
    </row>
    <row r="45" spans="1:7" ht="15" customHeight="1">
      <c r="A45" s="36"/>
      <c r="B45" s="29"/>
      <c r="C45" s="29"/>
      <c r="D45" s="29"/>
      <c r="E45" s="29"/>
      <c r="F45" s="29"/>
      <c r="G45" s="29"/>
    </row>
    <row r="47" ht="15" customHeight="1">
      <c r="A47" s="45" t="s">
        <v>49</v>
      </c>
    </row>
    <row r="48" ht="15" customHeight="1">
      <c r="A48" s="45"/>
    </row>
    <row r="49" spans="1:6" ht="15" customHeight="1">
      <c r="A49" s="573" t="s">
        <v>50</v>
      </c>
      <c r="B49" s="573"/>
      <c r="C49" s="573"/>
      <c r="D49" s="573"/>
      <c r="E49" s="29"/>
      <c r="F49" s="344" t="s">
        <v>483</v>
      </c>
    </row>
    <row r="50" spans="1:6" ht="28.5" customHeight="1">
      <c r="A50" s="603" t="s">
        <v>9</v>
      </c>
      <c r="B50" s="603"/>
      <c r="C50" s="603"/>
      <c r="D50" s="603"/>
      <c r="E50" s="603"/>
      <c r="F50" s="603"/>
    </row>
    <row r="51" spans="1:5" ht="15" customHeight="1">
      <c r="A51" s="121"/>
      <c r="B51" s="121"/>
      <c r="C51" s="121"/>
      <c r="D51" s="121"/>
      <c r="E51" s="123"/>
    </row>
    <row r="52" spans="1:5" ht="15" customHeight="1">
      <c r="A52" s="121"/>
      <c r="B52" s="121"/>
      <c r="C52" s="121"/>
      <c r="D52" s="121"/>
      <c r="E52" s="123"/>
    </row>
    <row r="53" ht="15" customHeight="1">
      <c r="A53" s="45" t="s">
        <v>51</v>
      </c>
    </row>
    <row r="55" spans="1:6" ht="15" customHeight="1">
      <c r="A55" s="22" t="s">
        <v>52</v>
      </c>
      <c r="B55" s="22"/>
      <c r="C55" s="22"/>
      <c r="D55" s="22"/>
      <c r="E55" s="275"/>
      <c r="F55" s="345">
        <v>107</v>
      </c>
    </row>
    <row r="56" spans="1:8" ht="12.75" customHeight="1">
      <c r="A56" s="604" t="s">
        <v>578</v>
      </c>
      <c r="B56" s="604"/>
      <c r="C56" s="604"/>
      <c r="D56" s="604"/>
      <c r="E56" s="604"/>
      <c r="F56" s="342">
        <f>22981.53+107</f>
        <v>23088.53</v>
      </c>
      <c r="H56" s="602" t="s">
        <v>526</v>
      </c>
    </row>
    <row r="57" spans="1:8" ht="15" customHeight="1">
      <c r="A57" s="274"/>
      <c r="B57" s="22"/>
      <c r="C57" s="22"/>
      <c r="D57" s="22"/>
      <c r="E57" s="22"/>
      <c r="F57" s="173"/>
      <c r="H57" s="602"/>
    </row>
    <row r="58" spans="1:6" ht="15" customHeight="1">
      <c r="A58" s="22"/>
      <c r="B58" s="22"/>
      <c r="C58" s="22"/>
      <c r="D58" s="22"/>
      <c r="E58" s="22"/>
      <c r="F58" s="173"/>
    </row>
    <row r="59" ht="15" customHeight="1">
      <c r="A59" s="45" t="s">
        <v>53</v>
      </c>
    </row>
    <row r="60" ht="15" customHeight="1">
      <c r="A60" s="45"/>
    </row>
    <row r="61" spans="1:8" s="39" customFormat="1" ht="15" customHeight="1">
      <c r="A61" s="605" t="s">
        <v>54</v>
      </c>
      <c r="B61" s="605"/>
      <c r="C61" s="605"/>
      <c r="F61" s="338" t="s">
        <v>969</v>
      </c>
      <c r="H61" s="175"/>
    </row>
    <row r="62" spans="1:8" s="39" customFormat="1" ht="15" customHeight="1">
      <c r="A62" s="174"/>
      <c r="B62" s="174"/>
      <c r="C62" s="174"/>
      <c r="F62" s="68"/>
      <c r="H62" s="175"/>
    </row>
    <row r="63" ht="15" customHeight="1">
      <c r="A63" s="14" t="s">
        <v>528</v>
      </c>
    </row>
    <row r="64" spans="1:17" ht="42.75" customHeight="1">
      <c r="A64" s="514"/>
      <c r="B64" s="514" t="s">
        <v>55</v>
      </c>
      <c r="C64" s="54" t="s">
        <v>56</v>
      </c>
      <c r="D64" s="54" t="s">
        <v>57</v>
      </c>
      <c r="E64" s="29"/>
      <c r="F64" s="2"/>
      <c r="G64" s="29"/>
      <c r="H64" s="29"/>
      <c r="P64" s="12"/>
      <c r="Q64" s="12"/>
    </row>
    <row r="65" spans="1:17" ht="15" customHeight="1">
      <c r="A65" s="503" t="s">
        <v>58</v>
      </c>
      <c r="B65" s="503"/>
      <c r="C65" s="73"/>
      <c r="D65" s="73"/>
      <c r="E65" s="29"/>
      <c r="F65" s="2"/>
      <c r="G65" s="29"/>
      <c r="H65" s="29"/>
      <c r="P65" s="12"/>
      <c r="Q65" s="12"/>
    </row>
    <row r="66" spans="1:17" ht="15" customHeight="1">
      <c r="A66" s="503" t="s">
        <v>59</v>
      </c>
      <c r="B66" s="503"/>
      <c r="C66" s="73"/>
      <c r="D66" s="73"/>
      <c r="E66" s="29"/>
      <c r="F66" s="2"/>
      <c r="G66" s="29"/>
      <c r="H66" s="29"/>
      <c r="P66" s="12"/>
      <c r="Q66" s="12"/>
    </row>
    <row r="67" spans="1:17" ht="15" customHeight="1">
      <c r="A67" s="503" t="s">
        <v>60</v>
      </c>
      <c r="B67" s="503"/>
      <c r="C67" s="73"/>
      <c r="D67" s="345">
        <f>42+86</f>
        <v>128</v>
      </c>
      <c r="E67" s="29"/>
      <c r="F67" s="2"/>
      <c r="G67" s="29"/>
      <c r="H67" s="29"/>
      <c r="P67" s="12"/>
      <c r="Q67" s="12"/>
    </row>
    <row r="68" spans="1:17" ht="12.75" customHeight="1">
      <c r="A68" s="607" t="s">
        <v>61</v>
      </c>
      <c r="B68" s="607"/>
      <c r="C68" s="342" t="s">
        <v>527</v>
      </c>
      <c r="D68" s="345">
        <f>623+500</f>
        <v>1123</v>
      </c>
      <c r="E68" s="29"/>
      <c r="F68" s="2"/>
      <c r="G68" s="29"/>
      <c r="H68" s="29"/>
      <c r="P68" s="12"/>
      <c r="Q68" s="12"/>
    </row>
    <row r="69" spans="1:17" ht="15" customHeight="1">
      <c r="A69" s="503" t="s">
        <v>62</v>
      </c>
      <c r="B69" s="503"/>
      <c r="C69" s="73"/>
      <c r="D69" s="73"/>
      <c r="E69" s="29"/>
      <c r="F69" s="2"/>
      <c r="G69" s="29"/>
      <c r="H69" s="29"/>
      <c r="P69" s="12"/>
      <c r="Q69" s="12"/>
    </row>
    <row r="70" spans="1:7" ht="15" customHeight="1">
      <c r="A70" s="22"/>
      <c r="B70" s="22"/>
      <c r="C70" s="176"/>
      <c r="D70" s="2"/>
      <c r="E70" s="2"/>
      <c r="F70" s="2"/>
      <c r="G70" s="29"/>
    </row>
    <row r="71" spans="1:7" ht="15" customHeight="1">
      <c r="A71" s="22"/>
      <c r="B71" s="22"/>
      <c r="C71" s="176"/>
      <c r="D71" s="2"/>
      <c r="E71" s="2"/>
      <c r="F71" s="2"/>
      <c r="G71" s="29"/>
    </row>
    <row r="72" spans="1:9" ht="15" customHeight="1">
      <c r="A72" s="114" t="s">
        <v>63</v>
      </c>
      <c r="B72" s="18"/>
      <c r="C72" s="18"/>
      <c r="D72" s="18"/>
      <c r="E72" s="18"/>
      <c r="F72" s="18"/>
      <c r="G72" s="18"/>
      <c r="H72" s="18"/>
      <c r="I72" s="18"/>
    </row>
    <row r="73" spans="1:9" ht="15.75" customHeight="1">
      <c r="A73" s="546" t="s">
        <v>64</v>
      </c>
      <c r="B73" s="546"/>
      <c r="C73" s="546"/>
      <c r="D73" s="546"/>
      <c r="E73" s="546"/>
      <c r="F73" s="346" t="s">
        <v>969</v>
      </c>
      <c r="G73" s="18"/>
      <c r="H73"/>
      <c r="I73" s="18"/>
    </row>
    <row r="74" spans="1:9" ht="15" customHeight="1">
      <c r="A74" s="18" t="s">
        <v>65</v>
      </c>
      <c r="B74" s="18"/>
      <c r="C74" s="18"/>
      <c r="D74" s="18"/>
      <c r="E74" s="18"/>
      <c r="F74" s="18"/>
      <c r="G74" s="18"/>
      <c r="H74" s="18"/>
      <c r="I74" s="18"/>
    </row>
    <row r="75" spans="1:9" ht="15" customHeight="1">
      <c r="A75" s="513" t="s">
        <v>66</v>
      </c>
      <c r="B75" s="513"/>
      <c r="C75" s="513"/>
      <c r="D75" s="513"/>
      <c r="E75" s="513"/>
      <c r="F75" s="513"/>
      <c r="G75" s="18"/>
      <c r="H75" s="18"/>
      <c r="I75" s="18"/>
    </row>
    <row r="76" spans="1:9" ht="15" customHeight="1">
      <c r="A76" s="18" t="s">
        <v>67</v>
      </c>
      <c r="B76" s="18"/>
      <c r="C76" s="18"/>
      <c r="D76" s="18"/>
      <c r="E76" s="18"/>
      <c r="F76" s="18"/>
      <c r="G76" s="18"/>
      <c r="H76" s="18"/>
      <c r="I76" s="18"/>
    </row>
    <row r="77" spans="1:9" ht="15" customHeight="1">
      <c r="A77" s="513" t="s">
        <v>66</v>
      </c>
      <c r="B77" s="513"/>
      <c r="C77" s="513"/>
      <c r="D77" s="513"/>
      <c r="E77" s="513"/>
      <c r="F77" s="513"/>
      <c r="G77" s="18"/>
      <c r="H77" s="18"/>
      <c r="I77" s="18"/>
    </row>
    <row r="78" spans="1:7" ht="15" customHeight="1">
      <c r="A78" s="22"/>
      <c r="B78" s="22"/>
      <c r="C78" s="176"/>
      <c r="D78" s="2"/>
      <c r="E78" s="2"/>
      <c r="F78" s="2"/>
      <c r="G78" s="29"/>
    </row>
    <row r="79" spans="1:7" ht="15" customHeight="1">
      <c r="A79" s="22"/>
      <c r="B79" s="22"/>
      <c r="C79" s="176"/>
      <c r="D79" s="2"/>
      <c r="E79" s="2"/>
      <c r="F79" s="2"/>
      <c r="G79" s="29"/>
    </row>
    <row r="80" spans="1:17" s="21" customFormat="1" ht="15" customHeight="1">
      <c r="A80" s="177" t="s">
        <v>68</v>
      </c>
      <c r="B80" s="174"/>
      <c r="C80" s="176"/>
      <c r="D80" s="176"/>
      <c r="E80" s="2"/>
      <c r="F80" s="2"/>
      <c r="G80" s="39"/>
      <c r="H80" s="178"/>
      <c r="I80" s="39"/>
      <c r="J80" s="39"/>
      <c r="K80" s="39"/>
      <c r="L80" s="39"/>
      <c r="M80" s="39"/>
      <c r="N80" s="39"/>
      <c r="O80" s="39"/>
      <c r="P80" s="39"/>
      <c r="Q80" s="39"/>
    </row>
    <row r="81" spans="1:8" ht="12.75" customHeight="1">
      <c r="A81" s="606" t="s">
        <v>1016</v>
      </c>
      <c r="B81" s="606"/>
      <c r="C81" s="606"/>
      <c r="D81" s="606"/>
      <c r="E81" s="606"/>
      <c r="F81" s="606"/>
      <c r="G81" s="22"/>
      <c r="H81" s="178"/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2">
    <mergeCell ref="A67:B67"/>
    <mergeCell ref="A77:F77"/>
    <mergeCell ref="A81:F81"/>
    <mergeCell ref="A68:B68"/>
    <mergeCell ref="A69:B69"/>
    <mergeCell ref="A73:E73"/>
    <mergeCell ref="A75:F75"/>
    <mergeCell ref="A65:B65"/>
    <mergeCell ref="A66:B66"/>
    <mergeCell ref="H56:H57"/>
    <mergeCell ref="A61:C61"/>
    <mergeCell ref="A64:B64"/>
    <mergeCell ref="A44:F44"/>
    <mergeCell ref="A49:D49"/>
    <mergeCell ref="A50:F50"/>
    <mergeCell ref="A56:E56"/>
    <mergeCell ref="A38:D38"/>
    <mergeCell ref="A39:D39"/>
    <mergeCell ref="A40:D40"/>
    <mergeCell ref="A43:E43"/>
    <mergeCell ref="A34:D34"/>
    <mergeCell ref="A35:D35"/>
    <mergeCell ref="A36:D36"/>
    <mergeCell ref="A37:D37"/>
    <mergeCell ref="A8:D8"/>
    <mergeCell ref="E8:F8"/>
    <mergeCell ref="A9:E9"/>
    <mergeCell ref="H17:H18"/>
    <mergeCell ref="A1:F1"/>
    <mergeCell ref="A6:D6"/>
    <mergeCell ref="A7:D7"/>
    <mergeCell ref="E7:F7"/>
  </mergeCells>
  <dataValidations count="3">
    <dataValidation type="list" operator="equal" allowBlank="1" sqref="F6 F61 F49 F43 E34:E40 F30 F14 F9">
      <formula1>"Oui,Non"</formula1>
    </dataValidation>
    <dataValidation type="list" operator="equal" allowBlank="1" sqref="B23:F25">
      <formula1>"Oui,Non,,"</formula1>
    </dataValidation>
    <dataValidation type="list" operator="equal" allowBlank="1" showErrorMessage="1" sqref="F73">
      <formula1>"Oui,Non,"</formula1>
    </dataValidation>
  </dataValidations>
  <printOptions/>
  <pageMargins left="0.6888888888888889" right="0.6888888888888889" top="0.6888888888888889" bottom="0.6888888888888889" header="0.5118055555555555" footer="0.5118055555555555"/>
  <pageSetup horizontalDpi="300" verticalDpi="300" orientation="portrait" paperSize="9" scale="10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9"/>
  <sheetViews>
    <sheetView zoomScale="110" zoomScaleNormal="110" zoomScaleSheetLayoutView="100" zoomScalePageLayoutView="0" workbookViewId="0" topLeftCell="A1">
      <pane ySplit="1" topLeftCell="BM2" activePane="bottomLeft" state="frozen"/>
      <selection pane="topLeft" activeCell="J173" sqref="J173"/>
      <selection pane="bottomLeft" activeCell="G12" sqref="G12"/>
    </sheetView>
  </sheetViews>
  <sheetFormatPr defaultColWidth="11.57421875" defaultRowHeight="15" customHeight="1"/>
  <cols>
    <col min="1" max="1" width="22.8515625" style="29" customWidth="1"/>
    <col min="2" max="3" width="24.28125" style="29" customWidth="1"/>
    <col min="4" max="4" width="20.8515625" style="29" customWidth="1"/>
    <col min="5" max="5" width="2.57421875" style="29" customWidth="1"/>
    <col min="6" max="16384" width="11.57421875" style="179" customWidth="1"/>
  </cols>
  <sheetData>
    <row r="1" spans="1:4" ht="15" customHeight="1">
      <c r="A1" s="516" t="s">
        <v>429</v>
      </c>
      <c r="B1" s="516"/>
      <c r="C1" s="516"/>
      <c r="D1" s="516"/>
    </row>
    <row r="2" spans="3:4" ht="15" customHeight="1">
      <c r="C2" s="144"/>
      <c r="D2" s="144"/>
    </row>
    <row r="3" spans="1:5" s="39" customFormat="1" ht="15" customHeight="1">
      <c r="A3" s="180" t="s">
        <v>72</v>
      </c>
      <c r="B3" s="181"/>
      <c r="C3" s="181"/>
      <c r="D3" s="181"/>
      <c r="E3" s="182"/>
    </row>
    <row r="4" spans="1:5" s="29" customFormat="1" ht="15" customHeight="1">
      <c r="A4" s="183"/>
      <c r="B4" s="184"/>
      <c r="C4" s="184"/>
      <c r="D4" s="184"/>
      <c r="E4" s="182"/>
    </row>
    <row r="5" spans="1:5" s="29" customFormat="1" ht="15" customHeight="1">
      <c r="A5" s="608" t="s">
        <v>73</v>
      </c>
      <c r="B5" s="608"/>
      <c r="C5" s="185" t="s">
        <v>74</v>
      </c>
      <c r="D5" s="184"/>
      <c r="E5" s="182"/>
    </row>
    <row r="6" spans="1:5" s="29" customFormat="1" ht="12.75" customHeight="1">
      <c r="A6" s="609" t="s">
        <v>75</v>
      </c>
      <c r="B6" s="609"/>
      <c r="C6" s="328" t="s">
        <v>620</v>
      </c>
      <c r="D6" s="184"/>
      <c r="E6" s="182"/>
    </row>
    <row r="7" spans="1:5" s="29" customFormat="1" ht="12.75" customHeight="1">
      <c r="A7" s="596" t="s">
        <v>76</v>
      </c>
      <c r="B7" s="596"/>
      <c r="C7" s="329" t="s">
        <v>620</v>
      </c>
      <c r="D7" s="184"/>
      <c r="E7" s="182"/>
    </row>
    <row r="8" spans="1:5" s="29" customFormat="1" ht="12.75" customHeight="1">
      <c r="A8" s="596" t="s">
        <v>77</v>
      </c>
      <c r="B8" s="596"/>
      <c r="C8" s="329" t="s">
        <v>621</v>
      </c>
      <c r="D8" s="184"/>
      <c r="E8" s="182"/>
    </row>
    <row r="9" spans="3:4" s="29" customFormat="1" ht="15" customHeight="1">
      <c r="C9" s="144"/>
      <c r="D9" s="144"/>
    </row>
    <row r="10" spans="1:5" s="39" customFormat="1" ht="15" customHeight="1">
      <c r="A10" s="180"/>
      <c r="B10" s="181"/>
      <c r="C10" s="181"/>
      <c r="D10" s="181"/>
      <c r="E10" s="182"/>
    </row>
    <row r="11" spans="1:5" s="39" customFormat="1" ht="15" customHeight="1">
      <c r="A11" s="180" t="s">
        <v>78</v>
      </c>
      <c r="B11" s="181"/>
      <c r="C11" s="181"/>
      <c r="D11" s="181"/>
      <c r="E11" s="182"/>
    </row>
    <row r="12" spans="1:5" s="29" customFormat="1" ht="36.75" customHeight="1">
      <c r="A12" s="186"/>
      <c r="B12" s="187" t="s">
        <v>79</v>
      </c>
      <c r="C12" s="187" t="s">
        <v>80</v>
      </c>
      <c r="D12" s="187" t="s">
        <v>81</v>
      </c>
      <c r="E12" s="182"/>
    </row>
    <row r="13" spans="1:5" s="29" customFormat="1" ht="15" customHeight="1">
      <c r="A13" s="188" t="s">
        <v>82</v>
      </c>
      <c r="B13" s="330"/>
      <c r="C13" s="330"/>
      <c r="D13" s="332">
        <f>SUM(B13:C13)</f>
        <v>0</v>
      </c>
      <c r="E13" s="182"/>
    </row>
    <row r="14" spans="1:5" s="29" customFormat="1" ht="26.25" customHeight="1">
      <c r="A14" s="189" t="s">
        <v>83</v>
      </c>
      <c r="B14" s="330"/>
      <c r="C14" s="330"/>
      <c r="D14" s="332">
        <f>SUM(B14:C14)</f>
        <v>0</v>
      </c>
      <c r="E14" s="182"/>
    </row>
    <row r="15" spans="1:5" s="29" customFormat="1" ht="15" customHeight="1">
      <c r="A15" s="188" t="s">
        <v>84</v>
      </c>
      <c r="B15" s="330"/>
      <c r="C15" s="330"/>
      <c r="D15" s="332">
        <f>SUM(B15:C15)</f>
        <v>0</v>
      </c>
      <c r="E15" s="182"/>
    </row>
    <row r="16" spans="1:5" s="29" customFormat="1" ht="15" customHeight="1">
      <c r="A16" s="190" t="s">
        <v>99</v>
      </c>
      <c r="B16" s="332">
        <f>SUM(B13:B15)</f>
        <v>0</v>
      </c>
      <c r="C16" s="332">
        <f>SUM(C13:C15)</f>
        <v>0</v>
      </c>
      <c r="D16" s="332">
        <f>SUM(B16:C16)</f>
        <v>0</v>
      </c>
      <c r="E16" s="182"/>
    </row>
    <row r="17" spans="1:5" s="29" customFormat="1" ht="15" customHeight="1">
      <c r="A17" s="191"/>
      <c r="B17" s="192"/>
      <c r="C17" s="192"/>
      <c r="D17" s="192"/>
      <c r="E17" s="182"/>
    </row>
    <row r="18" s="29" customFormat="1" ht="15" customHeight="1"/>
    <row r="19" spans="1:5" s="29" customFormat="1" ht="15" customHeight="1">
      <c r="A19" s="180" t="s">
        <v>529</v>
      </c>
      <c r="B19" s="180"/>
      <c r="C19" s="180"/>
      <c r="D19" s="180"/>
      <c r="E19" s="182"/>
    </row>
    <row r="20" spans="1:5" s="29" customFormat="1" ht="15" customHeight="1">
      <c r="A20" s="184"/>
      <c r="B20" s="184"/>
      <c r="C20" s="184"/>
      <c r="D20" s="184"/>
      <c r="E20" s="182"/>
    </row>
    <row r="21" spans="1:5" s="29" customFormat="1" ht="12.75" customHeight="1">
      <c r="A21" s="610" t="s">
        <v>598</v>
      </c>
      <c r="B21" s="610"/>
      <c r="C21" s="610"/>
      <c r="D21" s="330">
        <v>2721</v>
      </c>
      <c r="E21" s="182"/>
    </row>
    <row r="22" spans="1:5" s="29" customFormat="1" ht="12.75" customHeight="1">
      <c r="A22" s="610" t="s">
        <v>599</v>
      </c>
      <c r="B22" s="610"/>
      <c r="C22" s="610"/>
      <c r="D22" s="330">
        <v>2936</v>
      </c>
      <c r="E22" s="182"/>
    </row>
    <row r="23" spans="1:5" s="29" customFormat="1" ht="12.75" customHeight="1">
      <c r="A23" s="610" t="s">
        <v>600</v>
      </c>
      <c r="B23" s="610"/>
      <c r="C23" s="610"/>
      <c r="D23" s="331">
        <v>304</v>
      </c>
      <c r="E23" s="182"/>
    </row>
    <row r="24" spans="1:5" s="29" customFormat="1" ht="15" customHeight="1">
      <c r="A24" s="193"/>
      <c r="B24" s="193"/>
      <c r="C24" s="193"/>
      <c r="D24" s="192"/>
      <c r="E24" s="182"/>
    </row>
    <row r="25" spans="1:5" s="29" customFormat="1" ht="15" customHeight="1">
      <c r="A25" s="183" t="s">
        <v>601</v>
      </c>
      <c r="B25" s="193"/>
      <c r="C25" s="193"/>
      <c r="D25" s="192"/>
      <c r="E25" s="182"/>
    </row>
    <row r="26" spans="2:5" s="29" customFormat="1" ht="15" customHeight="1">
      <c r="B26" s="194" t="s">
        <v>602</v>
      </c>
      <c r="C26" s="194" t="s">
        <v>603</v>
      </c>
      <c r="D26" s="195" t="s">
        <v>99</v>
      </c>
      <c r="E26" s="182"/>
    </row>
    <row r="27" spans="1:5" s="29" customFormat="1" ht="27" customHeight="1">
      <c r="A27" s="189" t="s">
        <v>532</v>
      </c>
      <c r="B27" s="330">
        <v>0</v>
      </c>
      <c r="C27" s="330"/>
      <c r="D27" s="333">
        <f>SUM(B27:C27)</f>
        <v>0</v>
      </c>
      <c r="E27" s="182"/>
    </row>
    <row r="28" spans="1:5" s="29" customFormat="1" ht="27" customHeight="1">
      <c r="A28" s="189" t="s">
        <v>533</v>
      </c>
      <c r="B28" s="330">
        <v>3422</v>
      </c>
      <c r="C28" s="330"/>
      <c r="D28" s="333">
        <f>SUM(B28:C28)</f>
        <v>3422</v>
      </c>
      <c r="E28" s="182"/>
    </row>
    <row r="29" spans="1:5" s="29" customFormat="1" ht="27" customHeight="1">
      <c r="A29" s="189" t="s">
        <v>534</v>
      </c>
      <c r="B29" s="334"/>
      <c r="C29" s="335"/>
      <c r="D29" s="333">
        <f>SUM(B29:C29)</f>
        <v>0</v>
      </c>
      <c r="E29" s="182"/>
    </row>
    <row r="30" spans="1:5" s="29" customFormat="1" ht="27" customHeight="1">
      <c r="A30" s="189" t="s">
        <v>535</v>
      </c>
      <c r="B30" s="334"/>
      <c r="C30" s="335"/>
      <c r="D30" s="333">
        <f>SUM(B30:C30)</f>
        <v>0</v>
      </c>
      <c r="E30" s="182"/>
    </row>
    <row r="31" spans="1:5" s="29" customFormat="1" ht="15" customHeight="1">
      <c r="A31" s="196"/>
      <c r="B31" s="196"/>
      <c r="C31" s="197"/>
      <c r="D31" s="186"/>
      <c r="E31" s="182"/>
    </row>
    <row r="32" spans="1:5" s="29" customFormat="1" ht="15" customHeight="1">
      <c r="A32" s="184"/>
      <c r="B32" s="184"/>
      <c r="C32" s="184"/>
      <c r="D32" s="184"/>
      <c r="E32" s="182"/>
    </row>
    <row r="33" spans="1:5" s="29" customFormat="1" ht="15" customHeight="1">
      <c r="A33" s="180" t="s">
        <v>604</v>
      </c>
      <c r="B33" s="180"/>
      <c r="C33" s="180"/>
      <c r="D33" s="180"/>
      <c r="E33" s="182"/>
    </row>
    <row r="34" spans="1:5" s="29" customFormat="1" ht="15" customHeight="1">
      <c r="A34" s="184"/>
      <c r="B34" s="184"/>
      <c r="C34" s="184"/>
      <c r="D34" s="184"/>
      <c r="E34" s="182"/>
    </row>
    <row r="35" spans="1:5" s="29" customFormat="1" ht="39" customHeight="1">
      <c r="A35" s="614" t="s">
        <v>605</v>
      </c>
      <c r="B35" s="614"/>
      <c r="C35" s="614"/>
      <c r="D35" s="614"/>
      <c r="E35" s="182"/>
    </row>
    <row r="36" spans="1:5" s="29" customFormat="1" ht="15" customHeight="1">
      <c r="A36" s="184"/>
      <c r="B36" s="184"/>
      <c r="C36" s="184"/>
      <c r="D36" s="184"/>
      <c r="E36" s="182"/>
    </row>
    <row r="37" spans="1:5" s="29" customFormat="1" ht="15" customHeight="1">
      <c r="A37" s="95"/>
      <c r="B37" s="95"/>
      <c r="C37" s="184"/>
      <c r="D37" s="184"/>
      <c r="E37" s="182"/>
    </row>
    <row r="38" spans="1:5" s="29" customFormat="1" ht="12.75" customHeight="1">
      <c r="A38" s="180" t="s">
        <v>606</v>
      </c>
      <c r="B38" s="180"/>
      <c r="C38" s="180"/>
      <c r="D38" s="180"/>
      <c r="E38" s="182"/>
    </row>
    <row r="39" spans="2:5" s="29" customFormat="1" ht="15" customHeight="1">
      <c r="B39" s="95"/>
      <c r="C39" s="180"/>
      <c r="D39" s="184"/>
      <c r="E39" s="182"/>
    </row>
    <row r="40" spans="1:5" s="29" customFormat="1" ht="40.5" customHeight="1">
      <c r="A40" s="198"/>
      <c r="B40" s="50" t="s">
        <v>536</v>
      </c>
      <c r="C40" s="199" t="s">
        <v>537</v>
      </c>
      <c r="D40" s="199" t="s">
        <v>538</v>
      </c>
      <c r="E40" s="182"/>
    </row>
    <row r="41" spans="1:5" s="29" customFormat="1" ht="40.5" customHeight="1">
      <c r="A41" s="200" t="s">
        <v>622</v>
      </c>
      <c r="B41" s="330">
        <v>7033216</v>
      </c>
      <c r="C41" s="330">
        <v>7015601</v>
      </c>
      <c r="D41" s="330">
        <v>6976178</v>
      </c>
      <c r="E41" s="182"/>
    </row>
    <row r="42" spans="1:5" s="29" customFormat="1" ht="26.25" customHeight="1">
      <c r="A42" s="202" t="s">
        <v>623</v>
      </c>
      <c r="B42" s="330">
        <v>6003360</v>
      </c>
      <c r="C42" s="330">
        <v>6003360</v>
      </c>
      <c r="D42" s="330">
        <v>6003360</v>
      </c>
      <c r="E42" s="182"/>
    </row>
    <row r="43" spans="1:5" s="29" customFormat="1" ht="27.75" customHeight="1">
      <c r="A43" s="200" t="s">
        <v>624</v>
      </c>
      <c r="B43" s="330">
        <v>160839</v>
      </c>
      <c r="C43" s="330">
        <v>30790</v>
      </c>
      <c r="D43" s="330">
        <v>30790</v>
      </c>
      <c r="E43" s="182"/>
    </row>
    <row r="44" spans="1:5" s="29" customFormat="1" ht="15" customHeight="1">
      <c r="A44" s="202" t="s">
        <v>625</v>
      </c>
      <c r="B44" s="330">
        <v>8503</v>
      </c>
      <c r="C44" s="330">
        <v>13734</v>
      </c>
      <c r="D44" s="330">
        <v>8503</v>
      </c>
      <c r="E44" s="182"/>
    </row>
    <row r="45" spans="1:5" s="29" customFormat="1" ht="27.75" customHeight="1">
      <c r="A45" s="200" t="s">
        <v>626</v>
      </c>
      <c r="B45" s="278" t="s">
        <v>69</v>
      </c>
      <c r="C45" s="203"/>
      <c r="D45" s="201"/>
      <c r="E45" s="182"/>
    </row>
    <row r="46" spans="1:5" s="29" customFormat="1" ht="27.75" customHeight="1">
      <c r="A46" s="200" t="s">
        <v>627</v>
      </c>
      <c r="B46" s="278" t="s">
        <v>69</v>
      </c>
      <c r="C46" s="203"/>
      <c r="D46" s="201"/>
      <c r="E46" s="182"/>
    </row>
    <row r="47" spans="1:5" s="65" customFormat="1" ht="15" customHeight="1">
      <c r="A47" s="138"/>
      <c r="B47" s="138"/>
      <c r="C47" s="184"/>
      <c r="D47" s="204"/>
      <c r="E47" s="182"/>
    </row>
    <row r="48" spans="1:5" s="65" customFormat="1" ht="15" customHeight="1">
      <c r="A48" s="138"/>
      <c r="B48" s="138"/>
      <c r="C48" s="184"/>
      <c r="D48" s="204"/>
      <c r="E48" s="182"/>
    </row>
    <row r="49" spans="1:5" s="65" customFormat="1" ht="15" customHeight="1">
      <c r="A49" s="205" t="s">
        <v>628</v>
      </c>
      <c r="B49" s="138"/>
      <c r="C49" s="184"/>
      <c r="D49" s="204"/>
      <c r="E49" s="182"/>
    </row>
    <row r="50" spans="1:5" s="65" customFormat="1" ht="15" customHeight="1">
      <c r="A50" s="138"/>
      <c r="B50" s="138"/>
      <c r="C50" s="206" t="s">
        <v>629</v>
      </c>
      <c r="D50" s="207" t="s">
        <v>1098</v>
      </c>
      <c r="E50" s="182"/>
    </row>
    <row r="51" spans="1:5" s="65" customFormat="1" ht="12.75" customHeight="1">
      <c r="A51" s="596" t="s">
        <v>630</v>
      </c>
      <c r="B51" s="596"/>
      <c r="C51" s="208"/>
      <c r="D51" s="208"/>
      <c r="E51" s="182"/>
    </row>
    <row r="52" spans="1:5" s="65" customFormat="1" ht="24.75" customHeight="1">
      <c r="A52" s="611" t="s">
        <v>631</v>
      </c>
      <c r="B52" s="611"/>
      <c r="C52" s="208"/>
      <c r="D52" s="208"/>
      <c r="E52" s="182"/>
    </row>
    <row r="53" spans="1:5" s="65" customFormat="1" ht="12.75" customHeight="1">
      <c r="A53" s="611" t="s">
        <v>632</v>
      </c>
      <c r="B53" s="611"/>
      <c r="C53" s="185" t="s">
        <v>633</v>
      </c>
      <c r="D53" s="185" t="s">
        <v>634</v>
      </c>
      <c r="E53" s="182"/>
    </row>
    <row r="54" spans="1:5" s="65" customFormat="1" ht="24.75" customHeight="1">
      <c r="A54" s="611" t="s">
        <v>635</v>
      </c>
      <c r="B54" s="611"/>
      <c r="C54" s="209"/>
      <c r="D54" s="210"/>
      <c r="E54" s="182"/>
    </row>
    <row r="55" spans="1:5" s="65" customFormat="1" ht="15" customHeight="1">
      <c r="A55" s="138"/>
      <c r="B55" s="138"/>
      <c r="C55" s="184"/>
      <c r="D55" s="204"/>
      <c r="E55" s="182"/>
    </row>
    <row r="56" spans="1:5" s="65" customFormat="1" ht="15" customHeight="1">
      <c r="A56" s="138"/>
      <c r="B56" s="138"/>
      <c r="C56" s="184"/>
      <c r="D56" s="204"/>
      <c r="E56" s="182"/>
    </row>
    <row r="57" spans="1:8" s="65" customFormat="1" ht="12.75" customHeight="1">
      <c r="A57" s="612" t="s">
        <v>539</v>
      </c>
      <c r="B57" s="612"/>
      <c r="C57" s="211"/>
      <c r="D57" s="211"/>
      <c r="E57" s="182"/>
      <c r="F57" s="64"/>
      <c r="G57" s="64"/>
      <c r="H57" s="64"/>
    </row>
    <row r="58" spans="1:5" s="65" customFormat="1" ht="15" customHeight="1">
      <c r="A58" s="211"/>
      <c r="B58" s="211"/>
      <c r="C58" s="211"/>
      <c r="D58" s="211"/>
      <c r="E58" s="182"/>
    </row>
    <row r="59" spans="1:5" s="65" customFormat="1" ht="15.75" customHeight="1">
      <c r="A59" s="29"/>
      <c r="B59" s="84" t="s">
        <v>636</v>
      </c>
      <c r="C59" s="84" t="s">
        <v>636</v>
      </c>
      <c r="D59" s="84" t="s">
        <v>636</v>
      </c>
      <c r="E59" s="29"/>
    </row>
    <row r="60" spans="1:5" s="65" customFormat="1" ht="15" customHeight="1">
      <c r="A60" s="212" t="s">
        <v>637</v>
      </c>
      <c r="B60" s="85"/>
      <c r="C60" s="85"/>
      <c r="D60" s="85"/>
      <c r="E60" s="29"/>
    </row>
    <row r="61" spans="1:8" s="65" customFormat="1" ht="86.25" customHeight="1">
      <c r="A61" s="200" t="s">
        <v>638</v>
      </c>
      <c r="B61" s="419" t="s">
        <v>10</v>
      </c>
      <c r="C61" s="419" t="s">
        <v>11</v>
      </c>
      <c r="D61" s="419" t="s">
        <v>13</v>
      </c>
      <c r="E61" s="29"/>
      <c r="F61" s="29"/>
      <c r="G61" s="29"/>
      <c r="H61" s="29"/>
    </row>
    <row r="62" spans="1:5" s="65" customFormat="1" ht="27.75" customHeight="1">
      <c r="A62" s="200" t="s">
        <v>639</v>
      </c>
      <c r="B62" s="443"/>
      <c r="C62" s="457" t="s">
        <v>607</v>
      </c>
      <c r="D62" s="457" t="s">
        <v>12</v>
      </c>
      <c r="E62" s="29"/>
    </row>
    <row r="63" spans="1:5" s="65" customFormat="1" ht="61.5" customHeight="1">
      <c r="A63" s="200" t="s">
        <v>146</v>
      </c>
      <c r="B63" s="457" t="s">
        <v>608</v>
      </c>
      <c r="C63" s="457" t="s">
        <v>608</v>
      </c>
      <c r="D63" s="457" t="s">
        <v>608</v>
      </c>
      <c r="E63" s="29"/>
    </row>
    <row r="64" spans="1:5" s="65" customFormat="1" ht="37.5" customHeight="1">
      <c r="A64" s="200" t="s">
        <v>147</v>
      </c>
      <c r="B64" s="457" t="s">
        <v>614</v>
      </c>
      <c r="C64" s="457" t="s">
        <v>609</v>
      </c>
      <c r="D64" s="457" t="s">
        <v>617</v>
      </c>
      <c r="E64" s="29"/>
    </row>
    <row r="65" spans="1:5" s="65" customFormat="1" ht="66" customHeight="1">
      <c r="A65" s="213" t="s">
        <v>540</v>
      </c>
      <c r="B65" s="457" t="s">
        <v>610</v>
      </c>
      <c r="C65" s="457" t="s">
        <v>610</v>
      </c>
      <c r="D65" s="419" t="s">
        <v>618</v>
      </c>
      <c r="E65" s="29"/>
    </row>
    <row r="66" spans="1:5" s="65" customFormat="1" ht="39" customHeight="1">
      <c r="A66" s="200" t="s">
        <v>148</v>
      </c>
      <c r="B66" s="458"/>
      <c r="C66" s="458">
        <v>7032</v>
      </c>
      <c r="D66" s="458"/>
      <c r="E66" s="29"/>
    </row>
    <row r="67" spans="1:5" s="65" customFormat="1" ht="32.25" customHeight="1">
      <c r="A67" s="266" t="s">
        <v>149</v>
      </c>
      <c r="B67" s="458"/>
      <c r="C67" s="458">
        <v>18248</v>
      </c>
      <c r="D67" s="458"/>
      <c r="E67" s="29"/>
    </row>
    <row r="68" spans="1:5" s="65" customFormat="1" ht="69" customHeight="1">
      <c r="A68" s="200" t="s">
        <v>150</v>
      </c>
      <c r="B68" s="459" t="s">
        <v>14</v>
      </c>
      <c r="C68" s="460"/>
      <c r="D68" s="458">
        <v>1094</v>
      </c>
      <c r="E68" s="29"/>
    </row>
    <row r="69" spans="1:5" s="65" customFormat="1" ht="69" customHeight="1">
      <c r="A69" s="266" t="s">
        <v>151</v>
      </c>
      <c r="B69" s="459" t="s">
        <v>15</v>
      </c>
      <c r="C69" s="460"/>
      <c r="D69" s="458">
        <v>80250</v>
      </c>
      <c r="E69" s="29"/>
    </row>
    <row r="70" spans="1:5" s="65" customFormat="1" ht="27" customHeight="1">
      <c r="A70" s="214" t="s">
        <v>152</v>
      </c>
      <c r="B70" s="461"/>
      <c r="C70" s="458"/>
      <c r="D70" s="458"/>
      <c r="E70" s="29"/>
    </row>
    <row r="71" spans="1:5" s="65" customFormat="1" ht="27.75" customHeight="1">
      <c r="A71" s="214" t="s">
        <v>153</v>
      </c>
      <c r="B71" s="462"/>
      <c r="C71" s="457"/>
      <c r="D71" s="457"/>
      <c r="E71" s="29"/>
    </row>
    <row r="72" spans="1:5" s="65" customFormat="1" ht="27.75" customHeight="1">
      <c r="A72" s="214" t="s">
        <v>154</v>
      </c>
      <c r="B72" s="457"/>
      <c r="C72" s="457"/>
      <c r="D72" s="457"/>
      <c r="E72" s="29"/>
    </row>
    <row r="73" spans="1:5" s="65" customFormat="1" ht="27.75" customHeight="1">
      <c r="A73" s="214" t="s">
        <v>155</v>
      </c>
      <c r="B73" s="457"/>
      <c r="C73" s="457"/>
      <c r="D73" s="457"/>
      <c r="E73" s="29"/>
    </row>
    <row r="74" spans="1:5" s="65" customFormat="1" ht="66" customHeight="1">
      <c r="A74" s="213" t="s">
        <v>156</v>
      </c>
      <c r="B74" s="448" t="s">
        <v>16</v>
      </c>
      <c r="C74" s="457" t="s">
        <v>611</v>
      </c>
      <c r="D74" s="457" t="s">
        <v>611</v>
      </c>
      <c r="E74" s="29"/>
    </row>
    <row r="75" spans="1:5" s="65" customFormat="1" ht="26.25" customHeight="1">
      <c r="A75" s="213" t="s">
        <v>157</v>
      </c>
      <c r="B75" s="462"/>
      <c r="C75" s="457"/>
      <c r="D75" s="457"/>
      <c r="E75" s="29"/>
    </row>
    <row r="76" spans="1:5" s="65" customFormat="1" ht="26.25" customHeight="1">
      <c r="A76" s="200" t="s">
        <v>158</v>
      </c>
      <c r="B76" s="462" t="s">
        <v>612</v>
      </c>
      <c r="C76" s="457" t="s">
        <v>612</v>
      </c>
      <c r="D76" s="457" t="s">
        <v>612</v>
      </c>
      <c r="E76" s="29"/>
    </row>
    <row r="77" spans="1:5" s="65" customFormat="1" ht="15" customHeight="1">
      <c r="A77" s="214" t="s">
        <v>159</v>
      </c>
      <c r="B77" s="462"/>
      <c r="C77" s="457"/>
      <c r="D77" s="457"/>
      <c r="E77" s="29"/>
    </row>
    <row r="78" spans="1:5" s="65" customFormat="1" ht="26.25" customHeight="1">
      <c r="A78" s="213" t="s">
        <v>160</v>
      </c>
      <c r="B78" s="462" t="s">
        <v>615</v>
      </c>
      <c r="C78" s="457" t="s">
        <v>613</v>
      </c>
      <c r="D78" s="419" t="s">
        <v>619</v>
      </c>
      <c r="E78" s="29"/>
    </row>
    <row r="79" spans="1:5" s="65" customFormat="1" ht="38.25" customHeight="1">
      <c r="A79" s="213" t="s">
        <v>161</v>
      </c>
      <c r="B79" s="463" t="s">
        <v>616</v>
      </c>
      <c r="C79" s="453"/>
      <c r="D79" s="463" t="s">
        <v>616</v>
      </c>
      <c r="E79" s="29"/>
    </row>
  </sheetData>
  <sheetProtection selectLockedCells="1" selectUnlockedCells="1"/>
  <mergeCells count="14">
    <mergeCell ref="A22:C22"/>
    <mergeCell ref="A23:C23"/>
    <mergeCell ref="A35:D35"/>
    <mergeCell ref="A51:B51"/>
    <mergeCell ref="A52:B52"/>
    <mergeCell ref="A53:B53"/>
    <mergeCell ref="A8:B8"/>
    <mergeCell ref="A21:C21"/>
    <mergeCell ref="A54:B54"/>
    <mergeCell ref="A57:B57"/>
    <mergeCell ref="A1:D1"/>
    <mergeCell ref="A5:B5"/>
    <mergeCell ref="A6:B6"/>
    <mergeCell ref="A7:B7"/>
  </mergeCells>
  <dataValidations count="1">
    <dataValidation type="list" operator="equal" allowBlank="1" sqref="C51:D52">
      <formula1>"Oui ,Non,"</formula1>
    </dataValidation>
  </dataValidations>
  <hyperlinks>
    <hyperlink ref="B79" r:id="rId1" display="http://www.archives.cotedor.fr/cms/archives-en-ligne.html"/>
    <hyperlink ref="D79" r:id="rId2" display="http://www.archives.cotedor.fr/cms/archives-en-ligne.html"/>
  </hyperlinks>
  <printOptions horizontalCentered="1"/>
  <pageMargins left="0.6888888888888889" right="0.6888888888888889" top="0.6888888888888889" bottom="0.6888888888888889" header="0.5118055555555555" footer="0.5118055555555555"/>
  <pageSetup horizontalDpi="300" verticalDpi="300" orientation="portrait" paperSize="9" scale="96" r:id="rId3"/>
  <rowBreaks count="1" manualBreakCount="1">
    <brk id="5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E59"/>
  <sheetViews>
    <sheetView zoomScale="110" zoomScaleNormal="110" zoomScaleSheetLayoutView="100" zoomScalePageLayoutView="0" workbookViewId="0" topLeftCell="A1">
      <pane ySplit="1" topLeftCell="BM2" activePane="bottomLeft" state="frozen"/>
      <selection pane="topLeft" activeCell="J173" sqref="J173"/>
      <selection pane="bottomLeft" activeCell="H12" sqref="H12"/>
    </sheetView>
  </sheetViews>
  <sheetFormatPr defaultColWidth="11.00390625" defaultRowHeight="15" customHeight="1"/>
  <cols>
    <col min="1" max="1" width="29.140625" style="29" customWidth="1"/>
    <col min="2" max="2" width="11.7109375" style="29" customWidth="1"/>
    <col min="3" max="3" width="15.140625" style="29" customWidth="1"/>
    <col min="4" max="4" width="14.140625" style="86" customWidth="1"/>
    <col min="5" max="5" width="15.421875" style="215" customWidth="1"/>
    <col min="6" max="6" width="2.57421875" style="29" customWidth="1"/>
    <col min="7" max="16384" width="11.00390625" style="29" customWidth="1"/>
  </cols>
  <sheetData>
    <row r="1" spans="1:5" ht="15" customHeight="1">
      <c r="A1" s="516" t="s">
        <v>430</v>
      </c>
      <c r="B1" s="516"/>
      <c r="C1" s="516"/>
      <c r="D1" s="516"/>
      <c r="E1" s="516"/>
    </row>
    <row r="3" ht="12.75" customHeight="1"/>
    <row r="4" ht="12.75" customHeight="1">
      <c r="A4" s="36" t="s">
        <v>162</v>
      </c>
    </row>
    <row r="5" spans="1:5" ht="15" customHeight="1">
      <c r="A5" s="29" t="s">
        <v>163</v>
      </c>
      <c r="C5" s="280"/>
      <c r="D5" s="281"/>
      <c r="E5" s="282" t="s">
        <v>363</v>
      </c>
    </row>
    <row r="6" spans="1:5" ht="15" customHeight="1">
      <c r="A6" s="29" t="s">
        <v>164</v>
      </c>
      <c r="C6" s="280"/>
      <c r="D6" s="281"/>
      <c r="E6" s="283" t="s">
        <v>969</v>
      </c>
    </row>
    <row r="7" spans="1:5" ht="12.75" customHeight="1">
      <c r="A7" s="29" t="s">
        <v>165</v>
      </c>
      <c r="C7" s="281"/>
      <c r="D7" s="281"/>
      <c r="E7" s="283" t="s">
        <v>969</v>
      </c>
    </row>
    <row r="8" spans="1:5" ht="12.75" customHeight="1">
      <c r="A8" s="29" t="s">
        <v>166</v>
      </c>
      <c r="C8" s="281"/>
      <c r="D8" s="281"/>
      <c r="E8" s="284"/>
    </row>
    <row r="9" spans="1:5" ht="15" customHeight="1">
      <c r="A9" s="29" t="s">
        <v>167</v>
      </c>
      <c r="C9" s="281"/>
      <c r="D9" s="281"/>
      <c r="E9" s="284">
        <v>42</v>
      </c>
    </row>
    <row r="10" spans="2:5" ht="15" customHeight="1">
      <c r="B10" s="29" t="s">
        <v>168</v>
      </c>
      <c r="C10" s="281"/>
      <c r="D10" s="281"/>
      <c r="E10" s="284">
        <v>36</v>
      </c>
    </row>
    <row r="11" spans="2:5" ht="15" customHeight="1">
      <c r="B11" s="29" t="s">
        <v>169</v>
      </c>
      <c r="C11" s="281"/>
      <c r="D11" s="281"/>
      <c r="E11" s="284">
        <v>1</v>
      </c>
    </row>
    <row r="12" spans="2:5" ht="15" customHeight="1">
      <c r="B12" s="29" t="s">
        <v>170</v>
      </c>
      <c r="C12" s="281"/>
      <c r="D12" s="281"/>
      <c r="E12" s="284">
        <v>4</v>
      </c>
    </row>
    <row r="13" spans="2:5" ht="12.75" customHeight="1">
      <c r="B13" s="29" t="s">
        <v>171</v>
      </c>
      <c r="C13" s="281"/>
      <c r="D13" s="281"/>
      <c r="E13" s="284">
        <v>1</v>
      </c>
    </row>
    <row r="14" spans="3:5" ht="12.75" customHeight="1">
      <c r="C14" s="281"/>
      <c r="D14" s="281"/>
      <c r="E14" s="281"/>
    </row>
    <row r="15" spans="1:5" ht="15" customHeight="1">
      <c r="A15" s="36" t="s">
        <v>678</v>
      </c>
      <c r="C15" s="615" t="s">
        <v>286</v>
      </c>
      <c r="D15" s="616"/>
      <c r="E15" s="285">
        <v>3922</v>
      </c>
    </row>
    <row r="16" spans="1:5" ht="15" customHeight="1">
      <c r="A16" s="36"/>
      <c r="C16" s="280"/>
      <c r="D16" s="281"/>
      <c r="E16" s="286"/>
    </row>
    <row r="17" spans="1:5" ht="15" customHeight="1">
      <c r="A17" s="36" t="s">
        <v>679</v>
      </c>
      <c r="C17" s="280"/>
      <c r="D17" s="281"/>
      <c r="E17" s="287">
        <v>723</v>
      </c>
    </row>
    <row r="18" spans="1:5" ht="12.75" customHeight="1">
      <c r="A18" s="121" t="s">
        <v>680</v>
      </c>
      <c r="B18" s="121"/>
      <c r="C18" s="280"/>
      <c r="D18" s="281"/>
      <c r="E18" s="285">
        <v>488</v>
      </c>
    </row>
    <row r="19" spans="1:5" ht="15" customHeight="1">
      <c r="A19" s="121" t="s">
        <v>681</v>
      </c>
      <c r="B19" s="121"/>
      <c r="C19" s="280"/>
      <c r="D19" s="281"/>
      <c r="E19" s="285">
        <v>205</v>
      </c>
    </row>
    <row r="20" spans="1:5" ht="15" customHeight="1">
      <c r="A20" s="121" t="s">
        <v>682</v>
      </c>
      <c r="B20" s="121"/>
      <c r="C20" s="280"/>
      <c r="D20" s="281"/>
      <c r="E20" s="285" t="s">
        <v>527</v>
      </c>
    </row>
    <row r="21" spans="1:5" ht="12.75" customHeight="1">
      <c r="A21" s="121" t="s">
        <v>686</v>
      </c>
      <c r="B21" s="95"/>
      <c r="C21" s="280"/>
      <c r="D21" s="281"/>
      <c r="E21" s="285">
        <v>30</v>
      </c>
    </row>
    <row r="22" spans="1:5" ht="12.75" customHeight="1">
      <c r="A22" s="121" t="s">
        <v>687</v>
      </c>
      <c r="B22" s="217"/>
      <c r="C22" s="288"/>
      <c r="D22" s="281"/>
      <c r="E22" s="285" t="s">
        <v>527</v>
      </c>
    </row>
    <row r="23" spans="1:5" ht="15" customHeight="1">
      <c r="A23" s="121" t="s">
        <v>688</v>
      </c>
      <c r="B23" s="121"/>
      <c r="C23" s="280"/>
      <c r="D23" s="281"/>
      <c r="E23" s="285">
        <v>0</v>
      </c>
    </row>
    <row r="24" spans="3:5" ht="12.75" customHeight="1">
      <c r="C24" s="617" t="s">
        <v>31</v>
      </c>
      <c r="D24" s="617"/>
      <c r="E24" s="289"/>
    </row>
    <row r="25" spans="1:5" ht="12.75" customHeight="1">
      <c r="A25" s="36" t="s">
        <v>689</v>
      </c>
      <c r="C25" s="617"/>
      <c r="D25" s="617"/>
      <c r="E25" s="285">
        <v>19220</v>
      </c>
    </row>
    <row r="26" spans="1:5" ht="15" customHeight="1">
      <c r="A26" s="36"/>
      <c r="C26" s="617"/>
      <c r="D26" s="617"/>
      <c r="E26" s="281"/>
    </row>
    <row r="27" spans="1:5" ht="15" customHeight="1">
      <c r="A27" s="36" t="s">
        <v>690</v>
      </c>
      <c r="C27" s="618"/>
      <c r="D27" s="618"/>
      <c r="E27" s="290"/>
    </row>
    <row r="28" spans="1:5" ht="12.75" customHeight="1">
      <c r="A28" s="619"/>
      <c r="B28" s="501" t="s">
        <v>288</v>
      </c>
      <c r="C28" s="501" t="s">
        <v>691</v>
      </c>
      <c r="D28" s="501" t="s">
        <v>692</v>
      </c>
      <c r="E28" s="620" t="s">
        <v>99</v>
      </c>
    </row>
    <row r="29" spans="1:5" ht="15" customHeight="1">
      <c r="A29" s="619"/>
      <c r="B29" s="501"/>
      <c r="C29" s="501"/>
      <c r="D29" s="501"/>
      <c r="E29" s="620"/>
    </row>
    <row r="30" spans="1:5" ht="15" customHeight="1">
      <c r="A30" s="75" t="s">
        <v>693</v>
      </c>
      <c r="B30" s="291">
        <v>18660</v>
      </c>
      <c r="C30" s="292"/>
      <c r="D30" s="292"/>
      <c r="E30" s="287">
        <f>SUM(B30:D30)</f>
        <v>18660</v>
      </c>
    </row>
    <row r="31" spans="1:5" ht="26.25" customHeight="1">
      <c r="A31" s="75" t="s">
        <v>694</v>
      </c>
      <c r="B31" s="291">
        <v>459</v>
      </c>
      <c r="C31" s="291"/>
      <c r="D31" s="291"/>
      <c r="E31" s="287">
        <f>SUM(B31:D31)</f>
        <v>459</v>
      </c>
    </row>
    <row r="32" spans="1:5" ht="15" customHeight="1">
      <c r="A32" s="75" t="s">
        <v>695</v>
      </c>
      <c r="B32" s="291">
        <v>100</v>
      </c>
      <c r="C32" s="291"/>
      <c r="D32" s="291"/>
      <c r="E32" s="287">
        <f>SUM(B32:D32)</f>
        <v>100</v>
      </c>
    </row>
    <row r="33" spans="1:5" ht="15" customHeight="1">
      <c r="A33" s="75" t="s">
        <v>1061</v>
      </c>
      <c r="B33" s="291">
        <v>1</v>
      </c>
      <c r="C33" s="291"/>
      <c r="D33" s="291"/>
      <c r="E33" s="287">
        <f>SUM(B33:D33)</f>
        <v>1</v>
      </c>
    </row>
    <row r="34" spans="1:5" ht="15" customHeight="1">
      <c r="A34" s="75" t="s">
        <v>204</v>
      </c>
      <c r="B34" s="291" t="s">
        <v>527</v>
      </c>
      <c r="C34" s="291"/>
      <c r="D34" s="291"/>
      <c r="E34" s="287" t="s">
        <v>527</v>
      </c>
    </row>
    <row r="35" spans="4:5" ht="15" customHeight="1">
      <c r="D35" s="29"/>
      <c r="E35" s="272"/>
    </row>
    <row r="36" spans="4:5" ht="15" customHeight="1">
      <c r="D36" s="29"/>
      <c r="E36" s="218"/>
    </row>
    <row r="37" spans="1:5" ht="15" customHeight="1">
      <c r="A37" s="36" t="s">
        <v>205</v>
      </c>
      <c r="D37" s="29"/>
      <c r="E37" s="218"/>
    </row>
    <row r="38" spans="1:5" ht="12.75" customHeight="1">
      <c r="A38" s="623" t="s">
        <v>206</v>
      </c>
      <c r="B38" s="623"/>
      <c r="C38" s="27"/>
      <c r="D38" s="29"/>
      <c r="E38" s="285">
        <v>1</v>
      </c>
    </row>
    <row r="39" spans="1:5" ht="12.75" customHeight="1">
      <c r="A39" s="623" t="s">
        <v>207</v>
      </c>
      <c r="B39" s="623"/>
      <c r="C39" s="27"/>
      <c r="D39" s="29"/>
      <c r="E39" s="285">
        <v>1</v>
      </c>
    </row>
    <row r="40" spans="1:5" ht="12.75" customHeight="1">
      <c r="A40" s="623" t="s">
        <v>208</v>
      </c>
      <c r="B40" s="623"/>
      <c r="C40" s="27"/>
      <c r="D40" s="29"/>
      <c r="E40" s="285">
        <v>0</v>
      </c>
    </row>
    <row r="41" spans="1:5" ht="12.75" customHeight="1">
      <c r="A41" s="219"/>
      <c r="B41" s="219"/>
      <c r="C41" s="38"/>
      <c r="D41" s="39"/>
      <c r="E41" s="293"/>
    </row>
    <row r="42" spans="1:5" ht="15" customHeight="1">
      <c r="A42" s="90"/>
      <c r="B42" s="90"/>
      <c r="C42" s="27"/>
      <c r="D42" s="29"/>
      <c r="E42" s="290"/>
    </row>
    <row r="43" spans="1:5" ht="15" customHeight="1">
      <c r="A43" s="36" t="s">
        <v>209</v>
      </c>
      <c r="D43" s="29"/>
      <c r="E43" s="285">
        <v>753</v>
      </c>
    </row>
    <row r="44" spans="1:5" ht="15" customHeight="1">
      <c r="A44" s="29" t="s">
        <v>210</v>
      </c>
      <c r="D44" s="29"/>
      <c r="E44" s="284">
        <v>253</v>
      </c>
    </row>
    <row r="45" spans="1:5" ht="15" customHeight="1">
      <c r="A45" s="29" t="s">
        <v>211</v>
      </c>
      <c r="D45" s="29"/>
      <c r="E45" s="284">
        <v>159</v>
      </c>
    </row>
    <row r="46" spans="1:5" ht="15" customHeight="1">
      <c r="A46" s="29" t="s">
        <v>212</v>
      </c>
      <c r="D46" s="29"/>
      <c r="E46" s="284">
        <v>341</v>
      </c>
    </row>
    <row r="47" spans="1:5" ht="15" customHeight="1">
      <c r="A47" s="29" t="s">
        <v>213</v>
      </c>
      <c r="D47" s="29"/>
      <c r="E47" s="283" t="s">
        <v>483</v>
      </c>
    </row>
    <row r="48" spans="1:5" ht="34.5" customHeight="1">
      <c r="A48" s="29" t="s">
        <v>214</v>
      </c>
      <c r="B48" s="621" t="s">
        <v>17</v>
      </c>
      <c r="C48" s="621"/>
      <c r="D48" s="621"/>
      <c r="E48" s="622"/>
    </row>
    <row r="51" ht="15" customHeight="1">
      <c r="A51" s="36" t="s">
        <v>215</v>
      </c>
    </row>
    <row r="52" ht="15" customHeight="1">
      <c r="A52" s="36"/>
    </row>
    <row r="53" spans="1:5" ht="15" customHeight="1">
      <c r="A53" s="223" t="s">
        <v>547</v>
      </c>
      <c r="E53" s="294" t="s">
        <v>483</v>
      </c>
    </row>
    <row r="54" spans="1:5" ht="15" customHeight="1">
      <c r="A54" s="268" t="s">
        <v>546</v>
      </c>
      <c r="E54" s="295"/>
    </row>
    <row r="55" spans="1:5" ht="15" customHeight="1">
      <c r="A55" s="267" t="s">
        <v>541</v>
      </c>
      <c r="E55" s="296">
        <v>42870</v>
      </c>
    </row>
    <row r="56" spans="1:5" ht="15" customHeight="1">
      <c r="A56" s="267" t="s">
        <v>542</v>
      </c>
      <c r="E56" s="294" t="s">
        <v>969</v>
      </c>
    </row>
    <row r="57" spans="1:5" ht="15" customHeight="1">
      <c r="A57" s="267" t="s">
        <v>543</v>
      </c>
      <c r="E57" s="294"/>
    </row>
    <row r="58" spans="1:5" ht="15" customHeight="1">
      <c r="A58" s="267" t="s">
        <v>544</v>
      </c>
      <c r="E58" s="294" t="s">
        <v>483</v>
      </c>
    </row>
    <row r="59" spans="1:5" ht="15" customHeight="1">
      <c r="A59" s="267" t="s">
        <v>545</v>
      </c>
      <c r="E59" s="294" t="s">
        <v>483</v>
      </c>
    </row>
    <row r="157" ht="12.75" customHeight="1"/>
    <row r="162" ht="12.75" customHeight="1"/>
    <row r="165" ht="12.75" customHeight="1"/>
    <row r="170" ht="12.75" customHeight="1"/>
    <row r="172" ht="12.75" customHeight="1"/>
    <row r="174" ht="12.75" customHeight="1"/>
    <row r="175" ht="12.75" customHeight="1"/>
    <row r="178" ht="12.75" customHeight="1"/>
    <row r="182" ht="12.75" customHeight="1"/>
    <row r="184" ht="13.5" customHeight="1"/>
    <row r="185" ht="13.5" customHeight="1"/>
    <row r="187" ht="12.75" customHeight="1"/>
    <row r="188" ht="12.75" customHeight="1"/>
    <row r="193" ht="12.75" customHeight="1"/>
  </sheetData>
  <sheetProtection selectLockedCells="1" selectUnlockedCells="1"/>
  <mergeCells count="12">
    <mergeCell ref="B48:E48"/>
    <mergeCell ref="D28:D29"/>
    <mergeCell ref="C28:C29"/>
    <mergeCell ref="A38:B38"/>
    <mergeCell ref="A39:B39"/>
    <mergeCell ref="A40:B40"/>
    <mergeCell ref="C15:D15"/>
    <mergeCell ref="C24:D27"/>
    <mergeCell ref="A1:E1"/>
    <mergeCell ref="A28:A29"/>
    <mergeCell ref="B28:B29"/>
    <mergeCell ref="E28:E29"/>
  </mergeCells>
  <dataValidations count="3">
    <dataValidation type="list" operator="equal" allowBlank="1" sqref="E6:E7 E58:E59 E53 E56">
      <formula1>"Oui,Non"</formula1>
    </dataValidation>
    <dataValidation type="list" operator="equal" allowBlank="1" sqref="E47">
      <formula1>"Oui,Non,"</formula1>
    </dataValidation>
    <dataValidation type="list" allowBlank="1" showInputMessage="1" showErrorMessage="1" sqref="E57">
      <formula1>"Licence Etalab, ODbL"</formula1>
    </dataValidation>
  </dataValidations>
  <printOptions horizontalCentered="1"/>
  <pageMargins left="0.6888888888888889" right="0.6888888888888889" top="0.6888888888888889" bottom="0.6888888888888889" header="0.5118055555555555" footer="0.5118055555555555"/>
  <pageSetup horizontalDpi="300" verticalDpi="300" orientation="portrait" paperSize="9" r:id="rId1"/>
  <rowBreaks count="1" manualBreakCount="1">
    <brk id="9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M64"/>
  <sheetViews>
    <sheetView zoomScale="120" zoomScaleNormal="120" zoomScaleSheetLayoutView="100" zoomScalePageLayoutView="0" workbookViewId="0" topLeftCell="A1">
      <selection activeCell="E4" sqref="E4"/>
    </sheetView>
  </sheetViews>
  <sheetFormatPr defaultColWidth="11.57421875" defaultRowHeight="15" customHeight="1"/>
  <cols>
    <col min="1" max="1" width="64.7109375" style="179" customWidth="1"/>
    <col min="2" max="2" width="20.8515625" style="310" bestFit="1" customWidth="1"/>
    <col min="3" max="6" width="11.57421875" style="179" customWidth="1"/>
    <col min="7" max="7" width="23.00390625" style="179" customWidth="1"/>
    <col min="8" max="16384" width="11.57421875" style="179" customWidth="1"/>
  </cols>
  <sheetData>
    <row r="1" spans="1:2" ht="15" customHeight="1">
      <c r="A1" s="516" t="s">
        <v>431</v>
      </c>
      <c r="B1" s="516"/>
    </row>
    <row r="3" spans="1:2" ht="15" customHeight="1">
      <c r="A3" s="121"/>
      <c r="B3" s="297"/>
    </row>
    <row r="4" spans="1:2" ht="15" customHeight="1">
      <c r="A4" s="223" t="s">
        <v>216</v>
      </c>
      <c r="B4" s="298" t="s">
        <v>483</v>
      </c>
    </row>
    <row r="5" spans="1:2" ht="15" customHeight="1">
      <c r="A5" s="223"/>
      <c r="B5" s="464"/>
    </row>
    <row r="6" spans="1:2" ht="15" customHeight="1">
      <c r="A6" s="121" t="s">
        <v>217</v>
      </c>
      <c r="B6" s="300" t="s">
        <v>70</v>
      </c>
    </row>
    <row r="7" spans="1:2" ht="15" customHeight="1">
      <c r="A7" s="121" t="s">
        <v>218</v>
      </c>
      <c r="B7" s="301"/>
    </row>
    <row r="8" spans="1:2" ht="15" customHeight="1">
      <c r="A8" s="121"/>
      <c r="B8" s="299"/>
    </row>
    <row r="9" spans="1:2" ht="15" customHeight="1">
      <c r="A9" s="224" t="s">
        <v>219</v>
      </c>
      <c r="B9" s="302" t="s">
        <v>71</v>
      </c>
    </row>
    <row r="10" spans="1:2" ht="15" customHeight="1">
      <c r="A10" s="224" t="s">
        <v>220</v>
      </c>
      <c r="B10" s="302">
        <v>2018</v>
      </c>
    </row>
    <row r="11" spans="1:2" ht="15" customHeight="1">
      <c r="A11" s="224"/>
      <c r="B11" s="303"/>
    </row>
    <row r="12" spans="1:2" ht="15" customHeight="1">
      <c r="A12" s="224" t="s">
        <v>221</v>
      </c>
      <c r="B12" s="304"/>
    </row>
    <row r="13" spans="1:7" ht="26.25" customHeight="1">
      <c r="A13" s="624" t="s">
        <v>18</v>
      </c>
      <c r="B13" s="624"/>
      <c r="D13" s="665"/>
      <c r="E13" s="665"/>
      <c r="F13" s="665"/>
      <c r="G13" s="665"/>
    </row>
    <row r="14" spans="1:7" ht="15" customHeight="1">
      <c r="A14" s="224"/>
      <c r="B14" s="299"/>
      <c r="D14" s="226"/>
      <c r="E14" s="226"/>
      <c r="F14" s="226"/>
      <c r="G14" s="226"/>
    </row>
    <row r="15" spans="1:7" ht="15" customHeight="1">
      <c r="A15" s="225" t="s">
        <v>222</v>
      </c>
      <c r="B15" s="305"/>
      <c r="D15" s="226"/>
      <c r="E15" s="226"/>
      <c r="F15" s="226"/>
      <c r="G15" s="226"/>
    </row>
    <row r="16" spans="1:7" ht="15" customHeight="1">
      <c r="A16" s="95"/>
      <c r="B16" s="305"/>
      <c r="D16" s="226"/>
      <c r="E16" s="226"/>
      <c r="F16" s="226"/>
      <c r="G16" s="226"/>
    </row>
    <row r="17" spans="1:7" ht="15" customHeight="1">
      <c r="A17" s="121" t="s">
        <v>223</v>
      </c>
      <c r="B17" s="306">
        <v>30940391</v>
      </c>
      <c r="D17" s="226"/>
      <c r="E17" s="226"/>
      <c r="F17" s="226"/>
      <c r="G17" s="226"/>
    </row>
    <row r="18" spans="1:7" ht="15" customHeight="1">
      <c r="A18" s="121" t="s">
        <v>224</v>
      </c>
      <c r="B18" s="306">
        <v>271585</v>
      </c>
      <c r="D18" s="226"/>
      <c r="E18" s="226"/>
      <c r="F18" s="226"/>
      <c r="G18" s="226"/>
    </row>
    <row r="19" spans="1:8" ht="15" customHeight="1">
      <c r="A19" s="121" t="s">
        <v>225</v>
      </c>
      <c r="B19" s="306">
        <v>96576</v>
      </c>
      <c r="D19" s="664"/>
      <c r="E19" s="664"/>
      <c r="F19" s="664"/>
      <c r="G19" s="664"/>
      <c r="H19" s="222"/>
    </row>
    <row r="20" spans="1:8" ht="15" customHeight="1">
      <c r="A20" s="74"/>
      <c r="B20" s="307"/>
      <c r="D20" s="664"/>
      <c r="E20" s="664"/>
      <c r="F20" s="664"/>
      <c r="G20" s="664"/>
      <c r="H20" s="222"/>
    </row>
    <row r="21" spans="1:13" ht="12.75" customHeight="1">
      <c r="A21" s="225" t="s">
        <v>548</v>
      </c>
      <c r="B21" s="305"/>
      <c r="D21" s="228"/>
      <c r="E21" s="228"/>
      <c r="F21" s="228"/>
      <c r="G21" s="228"/>
      <c r="H21" s="222"/>
      <c r="I21" s="222"/>
      <c r="J21" s="222"/>
      <c r="K21" s="222"/>
      <c r="L21" s="222"/>
      <c r="M21" s="222"/>
    </row>
    <row r="22" spans="1:13" ht="15" customHeight="1">
      <c r="A22" s="225"/>
      <c r="B22" s="305"/>
      <c r="D22" s="226"/>
      <c r="E22" s="226"/>
      <c r="F22" s="226"/>
      <c r="G22" s="226"/>
      <c r="H22" s="222"/>
      <c r="I22" s="222"/>
      <c r="J22" s="222"/>
      <c r="K22" s="222"/>
      <c r="L22" s="222"/>
      <c r="M22" s="222"/>
    </row>
    <row r="23" spans="1:2" ht="15" customHeight="1">
      <c r="A23" s="227" t="s">
        <v>226</v>
      </c>
      <c r="B23" s="308"/>
    </row>
    <row r="24" spans="1:2" ht="15" customHeight="1">
      <c r="A24" s="121" t="s">
        <v>227</v>
      </c>
      <c r="B24" s="309" t="s">
        <v>483</v>
      </c>
    </row>
    <row r="25" spans="1:2" ht="15" customHeight="1">
      <c r="A25" s="179" t="s">
        <v>228</v>
      </c>
      <c r="B25" s="309" t="s">
        <v>483</v>
      </c>
    </row>
    <row r="26" spans="1:2" ht="15" customHeight="1">
      <c r="A26" s="121" t="s">
        <v>229</v>
      </c>
      <c r="B26" s="309" t="s">
        <v>483</v>
      </c>
    </row>
    <row r="27" spans="1:2" ht="15" customHeight="1">
      <c r="A27" s="121" t="s">
        <v>230</v>
      </c>
      <c r="B27" s="309" t="s">
        <v>969</v>
      </c>
    </row>
    <row r="28" spans="1:2" ht="15" customHeight="1">
      <c r="A28" s="227" t="s">
        <v>231</v>
      </c>
      <c r="B28" s="308"/>
    </row>
    <row r="29" spans="1:2" ht="15" customHeight="1">
      <c r="A29" s="121" t="s">
        <v>232</v>
      </c>
      <c r="B29" s="309" t="s">
        <v>969</v>
      </c>
    </row>
    <row r="30" spans="1:2" ht="26.25" customHeight="1">
      <c r="A30" s="144" t="s">
        <v>233</v>
      </c>
      <c r="B30" s="309" t="s">
        <v>969</v>
      </c>
    </row>
    <row r="31" spans="1:2" ht="15" customHeight="1">
      <c r="A31" s="179" t="s">
        <v>234</v>
      </c>
      <c r="B31" s="309" t="s">
        <v>969</v>
      </c>
    </row>
    <row r="32" spans="1:2" ht="15" customHeight="1">
      <c r="A32" s="227" t="s">
        <v>235</v>
      </c>
      <c r="B32" s="308"/>
    </row>
    <row r="33" spans="1:2" ht="15" customHeight="1">
      <c r="A33" s="121" t="s">
        <v>236</v>
      </c>
      <c r="B33" s="309" t="s">
        <v>483</v>
      </c>
    </row>
    <row r="34" spans="1:2" ht="26.25" customHeight="1">
      <c r="A34" s="144" t="s">
        <v>237</v>
      </c>
      <c r="B34" s="309" t="s">
        <v>969</v>
      </c>
    </row>
    <row r="35" spans="1:2" ht="15" customHeight="1">
      <c r="A35" s="179" t="s">
        <v>238</v>
      </c>
      <c r="B35" s="309" t="s">
        <v>483</v>
      </c>
    </row>
    <row r="36" spans="1:2" ht="15" customHeight="1">
      <c r="A36" s="121" t="s">
        <v>717</v>
      </c>
      <c r="B36" s="309" t="s">
        <v>483</v>
      </c>
    </row>
    <row r="37" spans="1:2" ht="15" customHeight="1">
      <c r="A37" s="121" t="s">
        <v>718</v>
      </c>
      <c r="B37" s="309" t="s">
        <v>483</v>
      </c>
    </row>
    <row r="38" spans="1:2" ht="15" customHeight="1">
      <c r="A38" s="626" t="s">
        <v>19</v>
      </c>
      <c r="B38" s="626"/>
    </row>
    <row r="39" spans="1:2" ht="15" customHeight="1">
      <c r="A39" s="121" t="s">
        <v>719</v>
      </c>
      <c r="B39" s="309" t="s">
        <v>483</v>
      </c>
    </row>
    <row r="40" spans="1:2" ht="15" customHeight="1">
      <c r="A40" s="121" t="s">
        <v>720</v>
      </c>
      <c r="B40" s="309" t="s">
        <v>483</v>
      </c>
    </row>
    <row r="41" spans="1:2" ht="15" customHeight="1">
      <c r="A41" s="121" t="s">
        <v>721</v>
      </c>
      <c r="B41" s="309" t="s">
        <v>483</v>
      </c>
    </row>
    <row r="42" spans="1:7" ht="13.5" customHeight="1">
      <c r="A42" s="121" t="s">
        <v>722</v>
      </c>
      <c r="B42" s="309" t="s">
        <v>483</v>
      </c>
      <c r="D42" s="613"/>
      <c r="E42" s="613"/>
      <c r="F42" s="613"/>
      <c r="G42" s="613"/>
    </row>
    <row r="43" spans="1:7" ht="15" customHeight="1">
      <c r="A43" s="227" t="s">
        <v>723</v>
      </c>
      <c r="D43" s="613"/>
      <c r="E43" s="613"/>
      <c r="F43" s="613"/>
      <c r="G43" s="613"/>
    </row>
    <row r="44" spans="1:2" ht="15" customHeight="1">
      <c r="A44" s="121" t="s">
        <v>724</v>
      </c>
      <c r="B44" s="309" t="s">
        <v>483</v>
      </c>
    </row>
    <row r="45" spans="1:2" ht="15" customHeight="1">
      <c r="A45" s="121" t="s">
        <v>725</v>
      </c>
      <c r="B45" s="309" t="s">
        <v>483</v>
      </c>
    </row>
    <row r="46" spans="1:2" ht="15" customHeight="1">
      <c r="A46" s="121" t="s">
        <v>726</v>
      </c>
      <c r="B46" s="309" t="s">
        <v>969</v>
      </c>
    </row>
    <row r="47" spans="1:7" ht="12.75" customHeight="1">
      <c r="A47" s="269" t="s">
        <v>549</v>
      </c>
      <c r="B47" s="309" t="s">
        <v>483</v>
      </c>
      <c r="D47" s="625"/>
      <c r="E47" s="625"/>
      <c r="F47" s="625"/>
      <c r="G47" s="625"/>
    </row>
    <row r="48" spans="1:2" ht="15" customHeight="1">
      <c r="A48" s="121" t="s">
        <v>727</v>
      </c>
      <c r="B48" s="309" t="s">
        <v>483</v>
      </c>
    </row>
    <row r="49" spans="1:2" ht="15" customHeight="1">
      <c r="A49" s="571" t="s">
        <v>728</v>
      </c>
      <c r="B49" s="571"/>
    </row>
    <row r="50" spans="1:2" ht="15" customHeight="1">
      <c r="A50" s="121" t="s">
        <v>729</v>
      </c>
      <c r="B50" s="309" t="s">
        <v>969</v>
      </c>
    </row>
    <row r="51" spans="1:2" ht="15" customHeight="1">
      <c r="A51" s="121" t="s">
        <v>730</v>
      </c>
      <c r="B51" s="309" t="s">
        <v>969</v>
      </c>
    </row>
    <row r="52" spans="1:2" ht="15" customHeight="1">
      <c r="A52" s="121" t="s">
        <v>731</v>
      </c>
      <c r="B52" s="309" t="s">
        <v>969</v>
      </c>
    </row>
    <row r="53" spans="1:2" ht="15" customHeight="1">
      <c r="A53" s="98" t="s">
        <v>732</v>
      </c>
      <c r="B53" s="311"/>
    </row>
    <row r="54" spans="1:2" ht="28.5" customHeight="1">
      <c r="A54" s="95" t="s">
        <v>580</v>
      </c>
      <c r="B54" s="309" t="s">
        <v>969</v>
      </c>
    </row>
    <row r="55" spans="1:2" ht="15" customHeight="1">
      <c r="A55" s="598" t="s">
        <v>581</v>
      </c>
      <c r="B55" s="598"/>
    </row>
    <row r="56" spans="1:2" ht="15" customHeight="1">
      <c r="A56" s="571" t="s">
        <v>733</v>
      </c>
      <c r="B56" s="571"/>
    </row>
    <row r="57" spans="1:2" ht="13.5" customHeight="1">
      <c r="A57" s="559" t="s">
        <v>579</v>
      </c>
      <c r="B57" s="559"/>
    </row>
    <row r="58" spans="1:2" ht="30" customHeight="1">
      <c r="A58" s="627" t="s">
        <v>21</v>
      </c>
      <c r="B58" s="627"/>
    </row>
    <row r="59" spans="1:2" ht="15" customHeight="1">
      <c r="A59"/>
      <c r="B59" s="311"/>
    </row>
    <row r="60" spans="1:2" ht="15" customHeight="1">
      <c r="A60" s="121"/>
      <c r="B60" s="303"/>
    </row>
    <row r="61" spans="1:2" ht="15" customHeight="1">
      <c r="A61" s="225" t="s">
        <v>734</v>
      </c>
      <c r="B61" s="303"/>
    </row>
    <row r="62" spans="1:2" ht="15" customHeight="1">
      <c r="A62" s="121" t="s">
        <v>741</v>
      </c>
      <c r="B62" s="309" t="s">
        <v>483</v>
      </c>
    </row>
    <row r="63" spans="1:7" ht="27" customHeight="1">
      <c r="A63" s="95" t="s">
        <v>742</v>
      </c>
      <c r="B63" s="309" t="s">
        <v>483</v>
      </c>
      <c r="D63" s="228"/>
      <c r="E63" s="228"/>
      <c r="F63" s="228"/>
      <c r="G63" s="228"/>
    </row>
    <row r="64" spans="1:2" ht="12.75" customHeight="1">
      <c r="A64" s="627" t="s">
        <v>20</v>
      </c>
      <c r="B64" s="571"/>
    </row>
    <row r="65536" ht="12.75" customHeight="1"/>
  </sheetData>
  <sheetProtection selectLockedCells="1" selectUnlockedCells="1"/>
  <mergeCells count="11">
    <mergeCell ref="A38:B38"/>
    <mergeCell ref="D42:G43"/>
    <mergeCell ref="A64:B64"/>
    <mergeCell ref="D47:G47"/>
    <mergeCell ref="A49:B49"/>
    <mergeCell ref="A55:B55"/>
    <mergeCell ref="A56:B56"/>
    <mergeCell ref="A57:B57"/>
    <mergeCell ref="A58:B58"/>
    <mergeCell ref="A1:B1"/>
    <mergeCell ref="A13:B13"/>
  </mergeCells>
  <dataValidations count="1">
    <dataValidation type="list" operator="equal" allowBlank="1" sqref="B4 B62:B63 B60 B54:B57 B44:B52 B33:B42 B29:B31 B24:B27">
      <formula1>"Oui,Non"</formula1>
    </dataValidation>
  </dataValidations>
  <hyperlinks>
    <hyperlink ref="B6" r:id="rId1" display="www.archives.cotedor.fr"/>
  </hyperlinks>
  <printOptions horizontalCentered="1"/>
  <pageMargins left="0.6888888888888889" right="0.6888888888888889" top="0.6888888888888889" bottom="0.6888888888888889" header="0.5118055555555555" footer="0.5118055555555555"/>
  <pageSetup horizontalDpi="300" verticalDpi="300" orientation="portrait" paperSize="9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74"/>
  <sheetViews>
    <sheetView zoomScalePageLayoutView="0" workbookViewId="0" topLeftCell="A1">
      <selection activeCell="J7" sqref="J7"/>
    </sheetView>
  </sheetViews>
  <sheetFormatPr defaultColWidth="11.00390625" defaultRowHeight="15" customHeight="1"/>
  <cols>
    <col min="1" max="1" width="15.00390625" style="29" customWidth="1"/>
    <col min="2" max="2" width="12.421875" style="29" customWidth="1"/>
    <col min="3" max="3" width="10.7109375" style="29" customWidth="1"/>
    <col min="4" max="4" width="10.28125" style="29" customWidth="1"/>
    <col min="5" max="5" width="8.00390625" style="29" customWidth="1"/>
    <col min="6" max="6" width="12.421875" style="29" customWidth="1"/>
    <col min="7" max="7" width="8.57421875" style="29" customWidth="1"/>
    <col min="8" max="8" width="9.8515625" style="29" customWidth="1"/>
    <col min="9" max="9" width="7.57421875" style="29" customWidth="1"/>
    <col min="10" max="10" width="55.140625" style="29" customWidth="1"/>
    <col min="11" max="16384" width="11.00390625" style="29" customWidth="1"/>
  </cols>
  <sheetData>
    <row r="1" spans="1:9" ht="15" customHeight="1">
      <c r="A1" s="516" t="s">
        <v>432</v>
      </c>
      <c r="B1" s="516"/>
      <c r="C1" s="516"/>
      <c r="D1" s="516"/>
      <c r="E1" s="516"/>
      <c r="F1" s="516"/>
      <c r="G1" s="516"/>
      <c r="H1" s="516"/>
      <c r="I1" s="74"/>
    </row>
    <row r="2" spans="1:9" ht="15" customHeight="1">
      <c r="A2" s="74"/>
      <c r="B2" s="74"/>
      <c r="C2" s="74"/>
      <c r="D2" s="74"/>
      <c r="E2" s="74"/>
      <c r="F2" s="74"/>
      <c r="G2" s="74"/>
      <c r="H2" s="74"/>
      <c r="I2" s="74"/>
    </row>
    <row r="3" spans="1:9" ht="15" customHeight="1">
      <c r="A3" s="74"/>
      <c r="B3" s="74"/>
      <c r="C3" s="74"/>
      <c r="D3" s="74"/>
      <c r="E3" s="74"/>
      <c r="F3" s="74"/>
      <c r="G3" s="74"/>
      <c r="H3" s="74"/>
      <c r="I3" s="74"/>
    </row>
    <row r="4" spans="1:9" ht="12.75" customHeight="1">
      <c r="A4" s="229" t="s">
        <v>743</v>
      </c>
      <c r="B4" s="230"/>
      <c r="C4" s="230"/>
      <c r="D4" s="230"/>
      <c r="I4" s="231"/>
    </row>
    <row r="5" spans="1:9" ht="12.75" customHeight="1">
      <c r="A5" s="229"/>
      <c r="B5" s="230"/>
      <c r="C5" s="230"/>
      <c r="D5" s="230"/>
      <c r="I5" s="231"/>
    </row>
    <row r="6" spans="1:8" ht="12.75" customHeight="1">
      <c r="A6" s="36" t="s">
        <v>550</v>
      </c>
      <c r="G6" s="628">
        <f>SUM(G7:G9)</f>
        <v>11</v>
      </c>
      <c r="H6" s="628"/>
    </row>
    <row r="7" spans="1:8" ht="12.75" customHeight="1">
      <c r="A7" s="29" t="s">
        <v>753</v>
      </c>
      <c r="G7" s="629">
        <v>4</v>
      </c>
      <c r="H7" s="629"/>
    </row>
    <row r="8" spans="1:8" ht="12.75" customHeight="1">
      <c r="A8" s="29" t="s">
        <v>754</v>
      </c>
      <c r="G8" s="629">
        <v>1</v>
      </c>
      <c r="H8" s="629"/>
    </row>
    <row r="9" spans="1:8" ht="12.75" customHeight="1">
      <c r="A9" s="29" t="s">
        <v>551</v>
      </c>
      <c r="G9" s="629">
        <v>6</v>
      </c>
      <c r="H9" s="629"/>
    </row>
    <row r="10" ht="12.75" customHeight="1"/>
    <row r="11" spans="1:9" ht="12.75" customHeight="1">
      <c r="A11" s="36" t="s">
        <v>552</v>
      </c>
      <c r="I11" s="220"/>
    </row>
    <row r="12" spans="1:8" ht="39" customHeight="1">
      <c r="A12" s="575" t="s">
        <v>755</v>
      </c>
      <c r="B12" s="575"/>
      <c r="C12" s="575"/>
      <c r="D12" s="51" t="s">
        <v>756</v>
      </c>
      <c r="E12" s="132" t="s">
        <v>757</v>
      </c>
      <c r="F12" s="501" t="s">
        <v>252</v>
      </c>
      <c r="G12" s="501"/>
      <c r="H12" s="51" t="s">
        <v>253</v>
      </c>
    </row>
    <row r="13" spans="1:8" ht="25.5" customHeight="1">
      <c r="A13" s="630" t="s">
        <v>143</v>
      </c>
      <c r="B13" s="630"/>
      <c r="C13" s="630"/>
      <c r="D13" s="315" t="s">
        <v>707</v>
      </c>
      <c r="E13" s="326" t="s">
        <v>817</v>
      </c>
      <c r="F13" s="490" t="s">
        <v>175</v>
      </c>
      <c r="G13" s="490"/>
      <c r="H13" s="232"/>
    </row>
    <row r="14" spans="1:8" ht="27" customHeight="1">
      <c r="A14" s="630" t="s">
        <v>305</v>
      </c>
      <c r="B14" s="630"/>
      <c r="C14" s="630"/>
      <c r="D14" s="315" t="s">
        <v>707</v>
      </c>
      <c r="E14" s="326" t="s">
        <v>816</v>
      </c>
      <c r="F14" s="490" t="s">
        <v>811</v>
      </c>
      <c r="G14" s="490"/>
      <c r="H14" s="232"/>
    </row>
    <row r="15" spans="1:8" ht="26.25" customHeight="1">
      <c r="A15" s="630" t="s">
        <v>145</v>
      </c>
      <c r="B15" s="630"/>
      <c r="C15" s="630"/>
      <c r="D15" s="315" t="s">
        <v>707</v>
      </c>
      <c r="E15" s="327">
        <v>43040</v>
      </c>
      <c r="F15" s="490" t="s">
        <v>812</v>
      </c>
      <c r="G15" s="490"/>
      <c r="H15" s="232"/>
    </row>
    <row r="16" spans="1:8" ht="28.5" customHeight="1">
      <c r="A16" s="636" t="s">
        <v>144</v>
      </c>
      <c r="B16" s="637"/>
      <c r="C16" s="638"/>
      <c r="D16" s="356" t="s">
        <v>813</v>
      </c>
      <c r="E16" s="326" t="s">
        <v>815</v>
      </c>
      <c r="F16" s="490" t="s">
        <v>814</v>
      </c>
      <c r="G16" s="490"/>
      <c r="H16" s="232"/>
    </row>
    <row r="17" spans="1:8" ht="15" customHeight="1">
      <c r="A17" s="631"/>
      <c r="B17" s="631"/>
      <c r="C17" s="631"/>
      <c r="D17" s="80"/>
      <c r="E17" s="80"/>
      <c r="F17" s="632"/>
      <c r="G17" s="632"/>
      <c r="H17" s="232"/>
    </row>
    <row r="18" spans="1:8" ht="30" customHeight="1">
      <c r="A18" s="633" t="s">
        <v>696</v>
      </c>
      <c r="B18" s="634"/>
      <c r="C18" s="634"/>
      <c r="D18" s="634"/>
      <c r="E18" s="634"/>
      <c r="F18" s="634"/>
      <c r="G18" s="634"/>
      <c r="H18" s="635"/>
    </row>
    <row r="19" spans="1:8" ht="15" customHeight="1">
      <c r="A19" s="631"/>
      <c r="B19" s="631"/>
      <c r="C19" s="631"/>
      <c r="D19" s="80"/>
      <c r="E19" s="80"/>
      <c r="F19" s="632"/>
      <c r="G19" s="632"/>
      <c r="H19" s="232"/>
    </row>
    <row r="20" spans="1:8" ht="15" customHeight="1">
      <c r="A20" s="631"/>
      <c r="B20" s="631"/>
      <c r="C20" s="631"/>
      <c r="D20" s="80"/>
      <c r="E20" s="80"/>
      <c r="F20" s="632"/>
      <c r="G20" s="632"/>
      <c r="H20" s="232"/>
    </row>
    <row r="21" spans="1:9" ht="12.75" customHeight="1">
      <c r="A21" s="36"/>
      <c r="I21" s="220"/>
    </row>
    <row r="22" spans="1:9" ht="12.75" customHeight="1">
      <c r="A22" s="36" t="s">
        <v>553</v>
      </c>
      <c r="I22" s="220"/>
    </row>
    <row r="23" spans="1:8" ht="54" customHeight="1">
      <c r="A23" s="575" t="s">
        <v>755</v>
      </c>
      <c r="B23" s="575"/>
      <c r="C23" s="575"/>
      <c r="D23" s="575"/>
      <c r="E23" s="575"/>
      <c r="F23" s="51" t="s">
        <v>254</v>
      </c>
      <c r="G23" s="51" t="s">
        <v>255</v>
      </c>
      <c r="H23" s="51" t="s">
        <v>253</v>
      </c>
    </row>
    <row r="24" spans="6:9" ht="15" customHeight="1">
      <c r="F24" s="80"/>
      <c r="G24" s="80"/>
      <c r="H24" s="80"/>
      <c r="I24" s="220"/>
    </row>
    <row r="25" spans="1:9" ht="15" customHeight="1">
      <c r="A25" s="501"/>
      <c r="B25" s="501"/>
      <c r="C25" s="501"/>
      <c r="D25" s="501"/>
      <c r="E25" s="501"/>
      <c r="F25" s="80"/>
      <c r="G25" s="80"/>
      <c r="H25" s="80"/>
      <c r="I25" s="220"/>
    </row>
    <row r="26" spans="1:9" ht="12.75" customHeight="1">
      <c r="A26" s="501"/>
      <c r="B26" s="501"/>
      <c r="C26" s="501"/>
      <c r="D26" s="501"/>
      <c r="E26" s="501"/>
      <c r="F26" s="80"/>
      <c r="G26" s="80"/>
      <c r="H26" s="80"/>
      <c r="I26" s="220"/>
    </row>
    <row r="27" spans="1:9" ht="15" customHeight="1">
      <c r="A27" s="501"/>
      <c r="B27" s="501"/>
      <c r="C27" s="501"/>
      <c r="D27" s="501"/>
      <c r="E27" s="501"/>
      <c r="F27" s="80"/>
      <c r="G27" s="80"/>
      <c r="H27" s="80"/>
      <c r="I27" s="220"/>
    </row>
    <row r="28" spans="1:9" ht="12.75" customHeight="1">
      <c r="A28" s="501"/>
      <c r="B28" s="501"/>
      <c r="C28" s="501"/>
      <c r="D28" s="501"/>
      <c r="E28" s="501"/>
      <c r="F28" s="80"/>
      <c r="G28" s="80"/>
      <c r="H28" s="80"/>
      <c r="I28" s="220"/>
    </row>
    <row r="29" spans="1:9" ht="15" customHeight="1">
      <c r="A29" s="501"/>
      <c r="B29" s="501"/>
      <c r="C29" s="501"/>
      <c r="D29" s="501"/>
      <c r="E29" s="501"/>
      <c r="F29" s="80"/>
      <c r="G29" s="80"/>
      <c r="H29" s="80"/>
      <c r="I29" s="220"/>
    </row>
    <row r="30" spans="1:9" ht="15" customHeight="1">
      <c r="A30" s="134"/>
      <c r="B30" s="134"/>
      <c r="C30" s="134"/>
      <c r="D30" s="134"/>
      <c r="E30" s="90"/>
      <c r="F30" s="27"/>
      <c r="G30" s="27"/>
      <c r="H30" s="27"/>
      <c r="I30" s="220"/>
    </row>
    <row r="31" spans="1:9" ht="15" customHeight="1">
      <c r="A31" s="36" t="s">
        <v>554</v>
      </c>
      <c r="I31" s="220"/>
    </row>
    <row r="32" spans="1:9" ht="54.75" customHeight="1">
      <c r="A32" s="575" t="s">
        <v>755</v>
      </c>
      <c r="B32" s="575"/>
      <c r="C32" s="575"/>
      <c r="D32" s="575"/>
      <c r="E32" s="51" t="s">
        <v>256</v>
      </c>
      <c r="F32" s="51" t="s">
        <v>254</v>
      </c>
      <c r="G32" s="51" t="s">
        <v>255</v>
      </c>
      <c r="H32" s="51" t="s">
        <v>253</v>
      </c>
      <c r="I32" s="220"/>
    </row>
    <row r="33" spans="1:9" ht="27.75" customHeight="1">
      <c r="A33" s="578" t="s">
        <v>709</v>
      </c>
      <c r="B33" s="579"/>
      <c r="C33" s="579"/>
      <c r="D33" s="579"/>
      <c r="E33" s="325" t="s">
        <v>818</v>
      </c>
      <c r="F33" s="80"/>
      <c r="G33" s="80"/>
      <c r="H33" s="80"/>
      <c r="I33" s="220"/>
    </row>
    <row r="34" spans="1:9" ht="12.75" customHeight="1">
      <c r="A34" s="501"/>
      <c r="B34" s="501"/>
      <c r="C34" s="501"/>
      <c r="D34" s="501"/>
      <c r="E34" s="80"/>
      <c r="F34" s="80"/>
      <c r="G34" s="80"/>
      <c r="H34" s="80"/>
      <c r="I34" s="220"/>
    </row>
    <row r="35" spans="1:9" ht="12.75" customHeight="1">
      <c r="A35" s="501"/>
      <c r="B35" s="501"/>
      <c r="C35" s="501"/>
      <c r="D35" s="501"/>
      <c r="E35" s="80"/>
      <c r="F35" s="80"/>
      <c r="G35" s="80"/>
      <c r="H35" s="80"/>
      <c r="I35" s="220"/>
    </row>
    <row r="36" spans="1:9" ht="12.75" customHeight="1">
      <c r="A36" s="501"/>
      <c r="B36" s="501"/>
      <c r="C36" s="501"/>
      <c r="D36" s="501"/>
      <c r="E36" s="80"/>
      <c r="F36" s="80"/>
      <c r="G36" s="80"/>
      <c r="H36" s="80"/>
      <c r="I36" s="220"/>
    </row>
    <row r="37" spans="1:9" ht="12.75" customHeight="1">
      <c r="A37" s="501"/>
      <c r="B37" s="501"/>
      <c r="C37" s="501"/>
      <c r="D37" s="501"/>
      <c r="E37" s="80"/>
      <c r="F37" s="80"/>
      <c r="G37" s="80"/>
      <c r="H37" s="80"/>
      <c r="I37" s="220"/>
    </row>
    <row r="38" spans="1:9" ht="12.75" customHeight="1">
      <c r="A38" s="501"/>
      <c r="B38" s="501"/>
      <c r="C38" s="501"/>
      <c r="D38" s="501"/>
      <c r="E38" s="80"/>
      <c r="F38" s="80"/>
      <c r="G38" s="80"/>
      <c r="H38" s="80"/>
      <c r="I38" s="220"/>
    </row>
    <row r="39" spans="1:9" ht="12.75" customHeight="1">
      <c r="A39" s="501"/>
      <c r="B39" s="501"/>
      <c r="C39" s="501"/>
      <c r="D39" s="501"/>
      <c r="E39" s="80"/>
      <c r="F39" s="80"/>
      <c r="G39" s="80"/>
      <c r="H39" s="80"/>
      <c r="I39" s="220"/>
    </row>
    <row r="40" spans="1:9" ht="12.75" customHeight="1">
      <c r="A40" s="501"/>
      <c r="B40" s="501"/>
      <c r="C40" s="501"/>
      <c r="D40" s="501"/>
      <c r="E40" s="80"/>
      <c r="F40" s="80"/>
      <c r="G40" s="80"/>
      <c r="H40" s="80"/>
      <c r="I40" s="220"/>
    </row>
    <row r="41" spans="1:9" ht="12.75" customHeight="1">
      <c r="A41" s="501"/>
      <c r="B41" s="501"/>
      <c r="C41" s="501"/>
      <c r="D41" s="501"/>
      <c r="E41" s="80"/>
      <c r="F41" s="80"/>
      <c r="G41" s="80"/>
      <c r="H41" s="80"/>
      <c r="I41" s="220"/>
    </row>
    <row r="42" spans="1:9" ht="15" customHeight="1">
      <c r="A42" s="139"/>
      <c r="B42" s="139"/>
      <c r="C42" s="139"/>
      <c r="D42" s="139"/>
      <c r="E42" s="90"/>
      <c r="F42" s="90"/>
      <c r="G42" s="90"/>
      <c r="H42" s="90"/>
      <c r="I42" s="220"/>
    </row>
    <row r="43" spans="1:9" ht="12.75" customHeight="1">
      <c r="A43" s="486" t="s">
        <v>555</v>
      </c>
      <c r="B43" s="486"/>
      <c r="C43" s="486"/>
      <c r="D43" s="486"/>
      <c r="E43" s="90"/>
      <c r="F43" s="90"/>
      <c r="G43" s="90"/>
      <c r="H43" s="90"/>
      <c r="I43" s="220"/>
    </row>
    <row r="44" spans="1:9" ht="12.75" customHeight="1">
      <c r="A44" s="501" t="s">
        <v>265</v>
      </c>
      <c r="B44" s="501"/>
      <c r="C44" s="501"/>
      <c r="D44" s="501"/>
      <c r="E44" s="501" t="s">
        <v>556</v>
      </c>
      <c r="F44" s="501"/>
      <c r="G44" s="501"/>
      <c r="H44" s="501"/>
      <c r="I44" s="220"/>
    </row>
    <row r="45" spans="1:9" ht="12.75" customHeight="1">
      <c r="A45" s="639" t="s">
        <v>710</v>
      </c>
      <c r="B45" s="639"/>
      <c r="C45" s="639"/>
      <c r="D45" s="639"/>
      <c r="E45" s="640" t="s">
        <v>713</v>
      </c>
      <c r="F45" s="641"/>
      <c r="G45" s="641"/>
      <c r="H45" s="642"/>
      <c r="I45" s="447"/>
    </row>
    <row r="46" spans="1:9" ht="12.75" customHeight="1">
      <c r="A46" s="639" t="s">
        <v>711</v>
      </c>
      <c r="B46" s="639"/>
      <c r="C46" s="639"/>
      <c r="D46" s="639"/>
      <c r="E46" s="640" t="s">
        <v>714</v>
      </c>
      <c r="F46" s="641"/>
      <c r="G46" s="641"/>
      <c r="H46" s="642"/>
      <c r="I46" s="447"/>
    </row>
    <row r="47" spans="1:9" ht="12.75" customHeight="1">
      <c r="A47" s="639" t="s">
        <v>712</v>
      </c>
      <c r="B47" s="639"/>
      <c r="C47" s="639"/>
      <c r="D47" s="639"/>
      <c r="E47" s="640" t="s">
        <v>715</v>
      </c>
      <c r="F47" s="641"/>
      <c r="G47" s="641"/>
      <c r="H47" s="642"/>
      <c r="I47" s="447"/>
    </row>
    <row r="48" spans="1:9" ht="12.75" customHeight="1">
      <c r="A48" s="639" t="s">
        <v>172</v>
      </c>
      <c r="B48" s="639"/>
      <c r="C48" s="639"/>
      <c r="D48" s="639"/>
      <c r="E48" s="640" t="s">
        <v>716</v>
      </c>
      <c r="F48" s="641"/>
      <c r="G48" s="641"/>
      <c r="H48" s="642"/>
      <c r="I48" s="447"/>
    </row>
    <row r="49" spans="1:9" ht="12.75" customHeight="1">
      <c r="A49" s="639" t="s">
        <v>706</v>
      </c>
      <c r="B49" s="639"/>
      <c r="C49" s="639"/>
      <c r="D49" s="639"/>
      <c r="E49" s="640" t="s">
        <v>173</v>
      </c>
      <c r="F49" s="641"/>
      <c r="G49" s="641"/>
      <c r="H49" s="642"/>
      <c r="I49" s="447"/>
    </row>
    <row r="50" spans="1:9" ht="12.75" customHeight="1">
      <c r="A50" s="639" t="s">
        <v>708</v>
      </c>
      <c r="B50" s="639"/>
      <c r="C50" s="639"/>
      <c r="D50" s="639"/>
      <c r="E50" s="640" t="s">
        <v>174</v>
      </c>
      <c r="F50" s="641"/>
      <c r="G50" s="641"/>
      <c r="H50" s="642"/>
      <c r="I50" s="447"/>
    </row>
    <row r="51" spans="1:9" ht="17.25" customHeight="1">
      <c r="A51" s="36"/>
      <c r="I51" s="220"/>
    </row>
    <row r="52" spans="1:8" ht="12.75" customHeight="1">
      <c r="A52" s="36" t="s">
        <v>257</v>
      </c>
      <c r="H52" s="216">
        <v>5000</v>
      </c>
    </row>
    <row r="53" spans="1:8" ht="15" customHeight="1">
      <c r="A53" s="29" t="s">
        <v>258</v>
      </c>
      <c r="H53" s="285">
        <v>898</v>
      </c>
    </row>
    <row r="54" spans="1:8" ht="15" customHeight="1">
      <c r="A54" s="29" t="s">
        <v>259</v>
      </c>
      <c r="B54" s="233"/>
      <c r="C54" s="233"/>
      <c r="D54" s="233"/>
      <c r="H54" s="324" t="s">
        <v>176</v>
      </c>
    </row>
    <row r="55" spans="2:8" ht="15" customHeight="1">
      <c r="B55" s="233"/>
      <c r="C55" s="233"/>
      <c r="D55" s="233"/>
      <c r="H55" s="218"/>
    </row>
    <row r="56" spans="1:9" ht="15" customHeight="1">
      <c r="A56" s="36" t="s">
        <v>260</v>
      </c>
      <c r="B56" s="233"/>
      <c r="C56" s="233"/>
      <c r="D56" s="233"/>
      <c r="H56" s="323">
        <v>4</v>
      </c>
      <c r="I56" s="281" t="s">
        <v>289</v>
      </c>
    </row>
    <row r="57" spans="1:8" ht="15" customHeight="1">
      <c r="A57" s="29" t="s">
        <v>261</v>
      </c>
      <c r="B57" s="233"/>
      <c r="C57" s="233"/>
      <c r="D57" s="233"/>
      <c r="H57" s="100"/>
    </row>
    <row r="58" spans="1:9" ht="12.75" customHeight="1">
      <c r="A58" s="495" t="s">
        <v>557</v>
      </c>
      <c r="B58" s="495"/>
      <c r="C58" s="495"/>
      <c r="D58" s="495"/>
      <c r="E58" s="495"/>
      <c r="F58" s="495"/>
      <c r="G58" s="495"/>
      <c r="H58" s="495"/>
      <c r="I58" s="218"/>
    </row>
    <row r="59" spans="2:9" ht="15" customHeight="1">
      <c r="B59" s="233"/>
      <c r="C59" s="233"/>
      <c r="D59" s="233"/>
      <c r="I59" s="218"/>
    </row>
    <row r="60" spans="2:9" ht="15" customHeight="1">
      <c r="B60" s="233"/>
      <c r="C60" s="233"/>
      <c r="D60" s="233"/>
      <c r="I60" s="218"/>
    </row>
    <row r="61" spans="1:9" ht="15" customHeight="1">
      <c r="A61" s="36" t="s">
        <v>262</v>
      </c>
      <c r="B61" s="233"/>
      <c r="C61" s="233"/>
      <c r="D61" s="233"/>
      <c r="I61" s="218"/>
    </row>
    <row r="62" spans="2:9" ht="15" customHeight="1">
      <c r="B62" s="233"/>
      <c r="C62" s="233"/>
      <c r="D62" s="233"/>
      <c r="I62" s="218"/>
    </row>
    <row r="63" spans="1:9" ht="12.75" customHeight="1">
      <c r="A63" s="262"/>
      <c r="B63" s="262"/>
      <c r="C63" s="262"/>
      <c r="D63" s="262"/>
      <c r="E63" s="262"/>
      <c r="F63" s="262"/>
      <c r="G63" s="262"/>
      <c r="H63" s="262"/>
      <c r="I63" s="262"/>
    </row>
    <row r="64" spans="1:8" ht="38.25" customHeight="1">
      <c r="A64" s="51" t="s">
        <v>263</v>
      </c>
      <c r="B64" s="51" t="s">
        <v>264</v>
      </c>
      <c r="C64" s="51" t="s">
        <v>265</v>
      </c>
      <c r="D64" s="51" t="s">
        <v>266</v>
      </c>
      <c r="E64" s="51" t="s">
        <v>267</v>
      </c>
      <c r="F64" s="51" t="s">
        <v>268</v>
      </c>
      <c r="G64" s="51" t="s">
        <v>269</v>
      </c>
      <c r="H64" s="51" t="s">
        <v>270</v>
      </c>
    </row>
    <row r="65" spans="1:8" ht="25.5" customHeight="1">
      <c r="A65" s="312" t="s">
        <v>858</v>
      </c>
      <c r="B65" s="313"/>
      <c r="C65" s="314" t="s">
        <v>706</v>
      </c>
      <c r="D65" s="357" t="s">
        <v>862</v>
      </c>
      <c r="E65" s="329">
        <v>1000</v>
      </c>
      <c r="F65" s="363" t="s">
        <v>705</v>
      </c>
      <c r="G65" s="449">
        <v>0</v>
      </c>
      <c r="H65" s="80"/>
    </row>
    <row r="66" spans="1:8" ht="27.75" customHeight="1">
      <c r="A66" s="312" t="s">
        <v>858</v>
      </c>
      <c r="B66" s="313"/>
      <c r="C66" s="314" t="s">
        <v>859</v>
      </c>
      <c r="D66" s="357" t="s">
        <v>862</v>
      </c>
      <c r="E66" s="329">
        <v>1000</v>
      </c>
      <c r="F66" s="363" t="s">
        <v>705</v>
      </c>
      <c r="G66" s="449">
        <v>0</v>
      </c>
      <c r="H66" s="80"/>
    </row>
    <row r="67" spans="1:8" ht="57" customHeight="1">
      <c r="A67" s="312" t="s">
        <v>861</v>
      </c>
      <c r="B67" s="313"/>
      <c r="C67" s="314" t="s">
        <v>702</v>
      </c>
      <c r="D67" s="357" t="s">
        <v>704</v>
      </c>
      <c r="E67" s="329">
        <v>1500</v>
      </c>
      <c r="F67" s="363" t="s">
        <v>705</v>
      </c>
      <c r="G67" s="449">
        <v>0</v>
      </c>
      <c r="H67" s="80"/>
    </row>
    <row r="68" spans="1:8" ht="81" customHeight="1">
      <c r="A68" s="312" t="s">
        <v>861</v>
      </c>
      <c r="B68" s="313"/>
      <c r="C68" s="314" t="s">
        <v>703</v>
      </c>
      <c r="D68" s="357" t="s">
        <v>704</v>
      </c>
      <c r="E68" s="329">
        <v>1500</v>
      </c>
      <c r="F68" s="363" t="s">
        <v>705</v>
      </c>
      <c r="G68" s="449">
        <v>0</v>
      </c>
      <c r="H68" s="80"/>
    </row>
    <row r="69" spans="1:8" ht="57.75" customHeight="1">
      <c r="A69" s="312" t="s">
        <v>861</v>
      </c>
      <c r="B69" s="313"/>
      <c r="C69" s="314" t="s">
        <v>701</v>
      </c>
      <c r="D69" s="357" t="s">
        <v>704</v>
      </c>
      <c r="E69" s="329">
        <v>1500</v>
      </c>
      <c r="F69" s="363" t="s">
        <v>705</v>
      </c>
      <c r="G69" s="449">
        <v>0</v>
      </c>
      <c r="H69" s="80"/>
    </row>
    <row r="70" spans="1:8" ht="24" customHeight="1">
      <c r="A70" s="312" t="s">
        <v>861</v>
      </c>
      <c r="B70" s="313"/>
      <c r="C70" s="314" t="s">
        <v>863</v>
      </c>
      <c r="D70" s="357" t="s">
        <v>862</v>
      </c>
      <c r="E70" s="329">
        <v>2400</v>
      </c>
      <c r="F70" s="363" t="s">
        <v>705</v>
      </c>
      <c r="G70" s="449">
        <v>0</v>
      </c>
      <c r="H70" s="80"/>
    </row>
    <row r="71" spans="1:8" ht="58.5" customHeight="1">
      <c r="A71" s="312" t="s">
        <v>860</v>
      </c>
      <c r="B71" s="313"/>
      <c r="C71" s="314" t="s">
        <v>22</v>
      </c>
      <c r="D71" s="357" t="s">
        <v>862</v>
      </c>
      <c r="E71" s="329">
        <v>2000</v>
      </c>
      <c r="F71" s="363" t="s">
        <v>705</v>
      </c>
      <c r="G71" s="449">
        <v>0</v>
      </c>
      <c r="H71" s="80"/>
    </row>
    <row r="72" spans="2:9" ht="15" customHeight="1">
      <c r="B72" s="233"/>
      <c r="C72" s="233"/>
      <c r="D72" s="233"/>
      <c r="I72" s="218"/>
    </row>
    <row r="73" spans="2:9" ht="15" customHeight="1">
      <c r="B73" s="233"/>
      <c r="C73" s="233"/>
      <c r="D73" s="233"/>
      <c r="I73" s="218"/>
    </row>
    <row r="74" spans="1:9" ht="15" customHeight="1">
      <c r="A74" s="36" t="s">
        <v>763</v>
      </c>
      <c r="B74" s="233"/>
      <c r="C74" s="233"/>
      <c r="D74" s="233"/>
      <c r="I74" s="218"/>
    </row>
    <row r="75" spans="2:9" ht="15" customHeight="1">
      <c r="B75" s="233"/>
      <c r="C75" s="233"/>
      <c r="D75" s="233"/>
      <c r="I75" s="218"/>
    </row>
    <row r="76" spans="1:9" ht="15" customHeight="1">
      <c r="A76" s="36" t="s">
        <v>764</v>
      </c>
      <c r="B76" s="233"/>
      <c r="C76" s="233"/>
      <c r="D76" s="233"/>
      <c r="I76" s="218"/>
    </row>
    <row r="77" spans="1:9" ht="15" customHeight="1">
      <c r="A77" s="36"/>
      <c r="B77" s="233"/>
      <c r="C77" s="233"/>
      <c r="D77" s="233"/>
      <c r="I77" s="218"/>
    </row>
    <row r="78" spans="1:9" ht="15" customHeight="1">
      <c r="A78" s="36" t="s">
        <v>765</v>
      </c>
      <c r="B78" s="233"/>
      <c r="C78" s="233"/>
      <c r="D78" s="233"/>
      <c r="I78" s="218"/>
    </row>
    <row r="79" spans="1:8" ht="26.25" customHeight="1">
      <c r="A79" s="575" t="s">
        <v>766</v>
      </c>
      <c r="B79" s="575"/>
      <c r="C79" s="575"/>
      <c r="D79" s="132" t="s">
        <v>272</v>
      </c>
      <c r="E79" s="51" t="s">
        <v>767</v>
      </c>
      <c r="F79" s="575" t="s">
        <v>582</v>
      </c>
      <c r="G79" s="575"/>
      <c r="H79" s="575"/>
    </row>
    <row r="80" spans="1:8" ht="15" customHeight="1">
      <c r="A80" s="600" t="s">
        <v>768</v>
      </c>
      <c r="B80" s="600"/>
      <c r="C80" s="600"/>
      <c r="D80" s="316" t="s">
        <v>483</v>
      </c>
      <c r="E80" s="317">
        <v>400</v>
      </c>
      <c r="F80" s="643"/>
      <c r="G80" s="643"/>
      <c r="H80" s="643"/>
    </row>
    <row r="81" spans="1:8" ht="15" customHeight="1">
      <c r="A81" s="600" t="s">
        <v>769</v>
      </c>
      <c r="B81" s="600"/>
      <c r="C81" s="600"/>
      <c r="D81" s="316" t="s">
        <v>483</v>
      </c>
      <c r="E81" s="317">
        <v>50</v>
      </c>
      <c r="F81" s="643" t="s">
        <v>824</v>
      </c>
      <c r="G81" s="643"/>
      <c r="H81" s="643"/>
    </row>
    <row r="82" spans="1:8" ht="15" customHeight="1">
      <c r="A82" s="600" t="s">
        <v>770</v>
      </c>
      <c r="B82" s="600"/>
      <c r="C82" s="600"/>
      <c r="D82" s="316" t="s">
        <v>483</v>
      </c>
      <c r="E82" s="317">
        <v>70</v>
      </c>
      <c r="F82" s="643"/>
      <c r="G82" s="643"/>
      <c r="H82" s="643"/>
    </row>
    <row r="83" spans="1:8" ht="15" customHeight="1">
      <c r="A83" s="600" t="s">
        <v>771</v>
      </c>
      <c r="B83" s="600"/>
      <c r="C83" s="600"/>
      <c r="D83" s="316" t="s">
        <v>483</v>
      </c>
      <c r="E83" s="317">
        <v>300</v>
      </c>
      <c r="F83" s="643"/>
      <c r="G83" s="643"/>
      <c r="H83" s="643"/>
    </row>
    <row r="84" spans="1:8" ht="15" customHeight="1">
      <c r="A84" s="600" t="s">
        <v>772</v>
      </c>
      <c r="B84" s="600"/>
      <c r="C84" s="600"/>
      <c r="D84" s="316" t="s">
        <v>969</v>
      </c>
      <c r="E84" s="317"/>
      <c r="F84" s="643"/>
      <c r="G84" s="643"/>
      <c r="H84" s="643"/>
    </row>
    <row r="85" spans="1:8" ht="15" customHeight="1">
      <c r="A85" s="600" t="s">
        <v>773</v>
      </c>
      <c r="B85" s="600"/>
      <c r="C85" s="600"/>
      <c r="D85" s="316" t="s">
        <v>969</v>
      </c>
      <c r="E85" s="317"/>
      <c r="F85" s="643"/>
      <c r="G85" s="643"/>
      <c r="H85" s="643"/>
    </row>
    <row r="86" spans="1:8" ht="15" customHeight="1">
      <c r="A86" s="600" t="s">
        <v>774</v>
      </c>
      <c r="B86" s="600"/>
      <c r="C86" s="600"/>
      <c r="D86" s="316" t="s">
        <v>483</v>
      </c>
      <c r="E86" s="317">
        <v>400</v>
      </c>
      <c r="F86" s="643"/>
      <c r="G86" s="643"/>
      <c r="H86" s="643"/>
    </row>
    <row r="87" spans="1:8" ht="15" customHeight="1">
      <c r="A87" s="600" t="s">
        <v>775</v>
      </c>
      <c r="B87" s="600"/>
      <c r="C87" s="600"/>
      <c r="D87" s="316" t="s">
        <v>483</v>
      </c>
      <c r="E87" s="317">
        <v>700</v>
      </c>
      <c r="F87" s="643"/>
      <c r="G87" s="643"/>
      <c r="H87" s="643"/>
    </row>
    <row r="88" spans="1:8" ht="15" customHeight="1">
      <c r="A88" s="600" t="s">
        <v>776</v>
      </c>
      <c r="B88" s="600"/>
      <c r="C88" s="600"/>
      <c r="D88" s="316" t="s">
        <v>969</v>
      </c>
      <c r="E88" s="317"/>
      <c r="F88" s="643"/>
      <c r="G88" s="643"/>
      <c r="H88" s="643"/>
    </row>
    <row r="89" spans="1:8" ht="15" customHeight="1">
      <c r="A89" s="600" t="s">
        <v>777</v>
      </c>
      <c r="B89" s="600"/>
      <c r="C89" s="600"/>
      <c r="D89" s="316" t="s">
        <v>969</v>
      </c>
      <c r="E89" s="317"/>
      <c r="F89" s="643"/>
      <c r="G89" s="643"/>
      <c r="H89" s="643"/>
    </row>
    <row r="90" spans="1:8" ht="40.5" customHeight="1">
      <c r="A90" s="644" t="s">
        <v>287</v>
      </c>
      <c r="B90" s="645"/>
      <c r="C90" s="646"/>
      <c r="D90" s="316"/>
      <c r="E90" s="317"/>
      <c r="F90" s="643"/>
      <c r="G90" s="643"/>
      <c r="H90" s="643"/>
    </row>
    <row r="91" spans="1:8" ht="15" customHeight="1">
      <c r="A91" s="647" t="s">
        <v>799</v>
      </c>
      <c r="B91" s="647"/>
      <c r="C91" s="647"/>
      <c r="D91" s="647"/>
      <c r="E91" s="318">
        <f>SUM(E80:E90)</f>
        <v>1920</v>
      </c>
      <c r="F91" s="648"/>
      <c r="G91" s="648"/>
      <c r="H91" s="648"/>
    </row>
    <row r="92" spans="1:9" ht="15" customHeight="1">
      <c r="A92" s="36"/>
      <c r="B92" s="233"/>
      <c r="C92" s="233"/>
      <c r="D92" s="233"/>
      <c r="I92" s="218"/>
    </row>
    <row r="93" spans="1:9" ht="15" customHeight="1">
      <c r="A93" s="36" t="s">
        <v>558</v>
      </c>
      <c r="B93" s="233"/>
      <c r="C93" s="233"/>
      <c r="D93" s="233"/>
      <c r="I93" s="218"/>
    </row>
    <row r="94" spans="1:9" ht="12.75" customHeight="1">
      <c r="A94" s="474" t="s">
        <v>23</v>
      </c>
      <c r="B94" s="474"/>
      <c r="C94" s="474"/>
      <c r="D94" s="474"/>
      <c r="E94" s="474"/>
      <c r="F94" s="474"/>
      <c r="G94" s="474"/>
      <c r="H94" s="474"/>
      <c r="I94" s="44"/>
    </row>
    <row r="95" spans="1:9" ht="15" customHeight="1">
      <c r="A95" s="36"/>
      <c r="B95" s="233"/>
      <c r="C95" s="233"/>
      <c r="D95" s="233"/>
      <c r="I95" s="218"/>
    </row>
    <row r="96" spans="1:9" ht="15" customHeight="1">
      <c r="A96" s="36" t="s">
        <v>778</v>
      </c>
      <c r="B96" s="233"/>
      <c r="C96" s="233"/>
      <c r="D96" s="233"/>
      <c r="I96" s="218"/>
    </row>
    <row r="97" spans="1:8" ht="15" customHeight="1">
      <c r="A97" s="29" t="s">
        <v>779</v>
      </c>
      <c r="B97" s="233"/>
      <c r="C97" s="233"/>
      <c r="D97" s="233"/>
      <c r="H97" s="319" t="s">
        <v>483</v>
      </c>
    </row>
    <row r="98" spans="1:8" ht="15" customHeight="1">
      <c r="A98" s="29" t="s">
        <v>780</v>
      </c>
      <c r="B98" s="233"/>
      <c r="C98" s="233"/>
      <c r="D98" s="233"/>
      <c r="H98" s="319">
        <v>1</v>
      </c>
    </row>
    <row r="99" spans="1:8" ht="15" customHeight="1">
      <c r="A99" s="29" t="s">
        <v>781</v>
      </c>
      <c r="B99" s="233"/>
      <c r="C99" s="233"/>
      <c r="D99" s="233"/>
      <c r="H99" s="285">
        <v>1100</v>
      </c>
    </row>
    <row r="100" spans="1:9" ht="15" customHeight="1">
      <c r="A100" s="29" t="s">
        <v>782</v>
      </c>
      <c r="B100" s="233"/>
      <c r="C100" s="233"/>
      <c r="D100" s="233"/>
      <c r="I100" s="234"/>
    </row>
    <row r="101" spans="1:9" ht="26.25" customHeight="1">
      <c r="A101" s="474" t="s">
        <v>825</v>
      </c>
      <c r="B101" s="474"/>
      <c r="C101" s="474"/>
      <c r="D101" s="474"/>
      <c r="E101" s="474"/>
      <c r="F101" s="474"/>
      <c r="G101" s="474"/>
      <c r="H101" s="474"/>
      <c r="I101" s="44"/>
    </row>
    <row r="102" spans="1:9" ht="15" customHeight="1">
      <c r="A102" s="44"/>
      <c r="B102" s="233"/>
      <c r="C102" s="233"/>
      <c r="D102" s="233"/>
      <c r="I102" s="234"/>
    </row>
    <row r="103" spans="1:9" ht="24.75" customHeight="1">
      <c r="A103" s="499" t="s">
        <v>290</v>
      </c>
      <c r="B103" s="499"/>
      <c r="C103" s="499"/>
      <c r="D103" s="499"/>
      <c r="E103" s="499"/>
      <c r="F103" s="499"/>
      <c r="G103" s="499"/>
      <c r="H103" s="319" t="s">
        <v>483</v>
      </c>
      <c r="I103" s="234"/>
    </row>
    <row r="104" spans="1:9" ht="15" customHeight="1">
      <c r="A104" s="29" t="s">
        <v>291</v>
      </c>
      <c r="B104" s="44"/>
      <c r="C104" s="44"/>
      <c r="D104" s="44"/>
      <c r="E104" s="44"/>
      <c r="F104" s="44"/>
      <c r="G104" s="44"/>
      <c r="H104" s="285">
        <v>25</v>
      </c>
      <c r="I104" s="234"/>
    </row>
    <row r="105" spans="1:9" ht="12.75" customHeight="1">
      <c r="A105" s="474" t="s">
        <v>699</v>
      </c>
      <c r="B105" s="474"/>
      <c r="C105" s="474"/>
      <c r="D105" s="474"/>
      <c r="E105" s="474"/>
      <c r="F105" s="474"/>
      <c r="G105" s="474"/>
      <c r="H105" s="474"/>
      <c r="I105" s="234"/>
    </row>
    <row r="106" spans="1:9" ht="15" customHeight="1">
      <c r="A106" s="44"/>
      <c r="B106" s="233"/>
      <c r="C106" s="233"/>
      <c r="D106" s="233"/>
      <c r="I106" s="234"/>
    </row>
    <row r="107" spans="1:9" ht="15" customHeight="1">
      <c r="A107" s="26" t="s">
        <v>292</v>
      </c>
      <c r="B107" s="233"/>
      <c r="C107" s="233"/>
      <c r="D107" s="233"/>
      <c r="I107" s="234"/>
    </row>
    <row r="108" spans="1:9" ht="12.75" customHeight="1">
      <c r="A108" s="474" t="s">
        <v>884</v>
      </c>
      <c r="B108" s="474"/>
      <c r="C108" s="474"/>
      <c r="D108" s="474"/>
      <c r="E108" s="474"/>
      <c r="F108" s="474"/>
      <c r="G108" s="474"/>
      <c r="H108" s="474"/>
      <c r="I108" s="97"/>
    </row>
    <row r="109" spans="1:9" ht="15" customHeight="1">
      <c r="A109" s="38" t="s">
        <v>559</v>
      </c>
      <c r="B109" s="97"/>
      <c r="C109" s="97"/>
      <c r="D109" s="97"/>
      <c r="E109" s="97"/>
      <c r="F109" s="97"/>
      <c r="G109" s="97"/>
      <c r="H109" s="319" t="s">
        <v>483</v>
      </c>
      <c r="I109" s="97"/>
    </row>
    <row r="110" spans="1:9" ht="15" customHeight="1">
      <c r="A110" s="44"/>
      <c r="B110" s="233"/>
      <c r="C110" s="233"/>
      <c r="D110" s="233"/>
      <c r="I110" s="234"/>
    </row>
    <row r="111" spans="1:9" ht="15" customHeight="1">
      <c r="A111" s="26" t="s">
        <v>293</v>
      </c>
      <c r="B111" s="233"/>
      <c r="C111" s="233"/>
      <c r="D111" s="233"/>
      <c r="H111" s="320" t="s">
        <v>483</v>
      </c>
      <c r="I111" s="234"/>
    </row>
    <row r="112" spans="1:8" ht="12.75" customHeight="1">
      <c r="A112" s="623" t="s">
        <v>294</v>
      </c>
      <c r="B112" s="623"/>
      <c r="C112" s="623"/>
      <c r="D112" s="623"/>
      <c r="E112" s="623"/>
      <c r="F112" s="90"/>
      <c r="G112" s="90"/>
      <c r="H112" s="216"/>
    </row>
    <row r="113" spans="1:9" ht="12.75" customHeight="1">
      <c r="A113" s="623" t="s">
        <v>295</v>
      </c>
      <c r="B113" s="623"/>
      <c r="C113" s="623"/>
      <c r="D113" s="90"/>
      <c r="E113" s="90"/>
      <c r="F113" s="90"/>
      <c r="G113" s="90"/>
      <c r="H113" s="90"/>
      <c r="I113" s="234"/>
    </row>
    <row r="114" spans="1:9" ht="12.75" customHeight="1">
      <c r="A114" s="474" t="s">
        <v>460</v>
      </c>
      <c r="B114" s="495"/>
      <c r="C114" s="495"/>
      <c r="D114" s="495"/>
      <c r="E114" s="495"/>
      <c r="F114" s="495"/>
      <c r="G114" s="495"/>
      <c r="H114" s="495"/>
      <c r="I114" s="97"/>
    </row>
    <row r="115" spans="1:9" ht="15" customHeight="1">
      <c r="A115" s="44"/>
      <c r="B115" s="44"/>
      <c r="C115" s="44"/>
      <c r="D115" s="44"/>
      <c r="E115" s="44"/>
      <c r="F115" s="44"/>
      <c r="G115" s="44"/>
      <c r="H115" s="44"/>
      <c r="I115" s="97"/>
    </row>
    <row r="116" spans="1:9" ht="24.75" customHeight="1">
      <c r="A116" s="623" t="s">
        <v>296</v>
      </c>
      <c r="B116" s="623"/>
      <c r="C116" s="623"/>
      <c r="D116" s="623"/>
      <c r="E116" s="623"/>
      <c r="F116" s="623"/>
      <c r="G116" s="623"/>
      <c r="H116" s="318">
        <f>SUM(E91+H99+H104+H112)</f>
        <v>3045</v>
      </c>
      <c r="I116" s="97"/>
    </row>
    <row r="117" spans="1:9" ht="15" customHeight="1">
      <c r="A117" s="44"/>
      <c r="B117" s="44"/>
      <c r="C117" s="44"/>
      <c r="D117" s="44"/>
      <c r="E117" s="44"/>
      <c r="F117" s="44"/>
      <c r="G117" s="44"/>
      <c r="H117" s="44"/>
      <c r="I117" s="97"/>
    </row>
    <row r="118" spans="1:9" ht="15" customHeight="1">
      <c r="A118" s="26" t="s">
        <v>297</v>
      </c>
      <c r="B118" s="233"/>
      <c r="C118" s="233"/>
      <c r="D118" s="233"/>
      <c r="I118" s="234"/>
    </row>
    <row r="119" spans="1:9" ht="15" customHeight="1">
      <c r="A119" s="44"/>
      <c r="B119" s="233"/>
      <c r="C119" s="233"/>
      <c r="D119" s="233"/>
      <c r="I119" s="234"/>
    </row>
    <row r="120" spans="1:9" ht="15" customHeight="1">
      <c r="A120" s="38" t="s">
        <v>298</v>
      </c>
      <c r="B120" s="235"/>
      <c r="C120" s="235"/>
      <c r="D120" s="235"/>
      <c r="E120" s="39"/>
      <c r="F120" s="39"/>
      <c r="G120" s="39"/>
      <c r="H120" s="101" t="s">
        <v>483</v>
      </c>
      <c r="I120" s="234"/>
    </row>
    <row r="121" spans="1:9" ht="12.75" customHeight="1">
      <c r="A121" s="603" t="s">
        <v>25</v>
      </c>
      <c r="B121" s="603"/>
      <c r="C121" s="603"/>
      <c r="D121" s="603"/>
      <c r="E121" s="603"/>
      <c r="F121" s="603"/>
      <c r="G121" s="603"/>
      <c r="H121" s="603"/>
      <c r="I121" s="234"/>
    </row>
    <row r="122" spans="1:9" ht="15" customHeight="1">
      <c r="A122" s="270" t="s">
        <v>560</v>
      </c>
      <c r="B122" s="235"/>
      <c r="C122" s="235"/>
      <c r="D122" s="235"/>
      <c r="E122" s="39"/>
      <c r="F122" s="39"/>
      <c r="G122" s="39"/>
      <c r="H122" s="101" t="s">
        <v>483</v>
      </c>
      <c r="I122" s="234"/>
    </row>
    <row r="123" spans="1:9" ht="12.75" customHeight="1">
      <c r="A123" s="603" t="s">
        <v>24</v>
      </c>
      <c r="B123" s="603"/>
      <c r="C123" s="603"/>
      <c r="D123" s="603"/>
      <c r="E123" s="603"/>
      <c r="F123" s="603"/>
      <c r="G123" s="603"/>
      <c r="H123" s="603"/>
      <c r="I123" s="234"/>
    </row>
    <row r="124" spans="1:9" ht="15" customHeight="1">
      <c r="A124" s="236" t="s">
        <v>299</v>
      </c>
      <c r="B124" s="237"/>
      <c r="C124" s="237"/>
      <c r="D124" s="237"/>
      <c r="E124" s="238"/>
      <c r="F124" s="238"/>
      <c r="G124" s="238"/>
      <c r="H124" s="101" t="s">
        <v>483</v>
      </c>
      <c r="I124" s="234"/>
    </row>
    <row r="125" spans="1:9" ht="12.75" customHeight="1">
      <c r="A125" s="603" t="s">
        <v>304</v>
      </c>
      <c r="B125" s="603"/>
      <c r="C125" s="603"/>
      <c r="D125" s="603"/>
      <c r="E125" s="603"/>
      <c r="F125" s="603"/>
      <c r="G125" s="603"/>
      <c r="H125" s="603"/>
      <c r="I125" s="234"/>
    </row>
    <row r="126" spans="1:9" ht="15" customHeight="1">
      <c r="A126" s="38" t="s">
        <v>300</v>
      </c>
      <c r="B126" s="235"/>
      <c r="C126" s="235"/>
      <c r="D126" s="235"/>
      <c r="E126" s="39"/>
      <c r="F126" s="39"/>
      <c r="G126" s="39"/>
      <c r="H126" s="101" t="s">
        <v>483</v>
      </c>
      <c r="I126" s="234"/>
    </row>
    <row r="127" spans="1:9" ht="15" customHeight="1">
      <c r="A127" s="603" t="s">
        <v>24</v>
      </c>
      <c r="B127" s="603"/>
      <c r="C127" s="603"/>
      <c r="D127" s="603"/>
      <c r="E127" s="603"/>
      <c r="F127" s="603"/>
      <c r="G127" s="603"/>
      <c r="H127" s="603"/>
      <c r="I127" s="234"/>
    </row>
    <row r="128" spans="1:9" ht="15" customHeight="1">
      <c r="A128" s="226" t="s">
        <v>301</v>
      </c>
      <c r="B128" s="39"/>
      <c r="C128" s="39"/>
      <c r="D128" s="39"/>
      <c r="E128" s="39"/>
      <c r="F128" s="39"/>
      <c r="G128" s="39"/>
      <c r="H128" s="101" t="s">
        <v>483</v>
      </c>
      <c r="I128" s="234"/>
    </row>
    <row r="129" spans="1:9" ht="12.75" customHeight="1">
      <c r="A129" s="649" t="s">
        <v>675</v>
      </c>
      <c r="B129" s="649"/>
      <c r="C129" s="649"/>
      <c r="D129" s="649"/>
      <c r="E129" s="649"/>
      <c r="F129" s="649"/>
      <c r="G129" s="649"/>
      <c r="H129" s="649"/>
      <c r="I129" s="234"/>
    </row>
    <row r="130" spans="1:9" ht="15" customHeight="1">
      <c r="A130" s="226" t="s">
        <v>801</v>
      </c>
      <c r="B130" s="39"/>
      <c r="C130" s="39"/>
      <c r="D130" s="39"/>
      <c r="E130" s="39"/>
      <c r="F130" s="39"/>
      <c r="G130" s="39"/>
      <c r="H130" s="101" t="s">
        <v>483</v>
      </c>
      <c r="I130" s="234"/>
    </row>
    <row r="131" spans="1:9" ht="12.75" customHeight="1">
      <c r="A131" s="603" t="s">
        <v>885</v>
      </c>
      <c r="B131" s="603"/>
      <c r="C131" s="603"/>
      <c r="D131" s="603"/>
      <c r="E131" s="603"/>
      <c r="F131" s="603"/>
      <c r="G131" s="603"/>
      <c r="H131" s="603"/>
      <c r="I131" s="234"/>
    </row>
    <row r="132" spans="1:9" ht="15" customHeight="1">
      <c r="A132" s="97" t="s">
        <v>802</v>
      </c>
      <c r="B132" s="239"/>
      <c r="C132" s="239"/>
      <c r="D132" s="239"/>
      <c r="E132" s="97"/>
      <c r="F132" s="97"/>
      <c r="G132" s="97"/>
      <c r="H132" s="101" t="s">
        <v>483</v>
      </c>
      <c r="I132" s="234"/>
    </row>
    <row r="133" spans="1:9" ht="12.75" customHeight="1">
      <c r="A133" s="603" t="s">
        <v>303</v>
      </c>
      <c r="B133" s="603"/>
      <c r="C133" s="603"/>
      <c r="D133" s="603"/>
      <c r="E133" s="603"/>
      <c r="F133" s="603"/>
      <c r="G133" s="603"/>
      <c r="H133" s="603"/>
      <c r="I133" s="234"/>
    </row>
    <row r="134" spans="1:9" ht="15" customHeight="1">
      <c r="A134" s="240" t="s">
        <v>803</v>
      </c>
      <c r="B134" s="241"/>
      <c r="C134" s="241"/>
      <c r="D134" s="241"/>
      <c r="E134" s="242"/>
      <c r="F134" s="242"/>
      <c r="G134" s="242"/>
      <c r="H134" s="101" t="s">
        <v>483</v>
      </c>
      <c r="I134" s="234"/>
    </row>
    <row r="135" spans="1:9" ht="12.75" customHeight="1">
      <c r="A135" s="603" t="s">
        <v>26</v>
      </c>
      <c r="B135" s="649"/>
      <c r="C135" s="649"/>
      <c r="D135" s="649"/>
      <c r="E135" s="649"/>
      <c r="F135" s="649"/>
      <c r="G135" s="649"/>
      <c r="H135" s="649"/>
      <c r="I135" s="234"/>
    </row>
    <row r="136" spans="1:9" ht="12.75" customHeight="1">
      <c r="A136" s="243" t="s">
        <v>804</v>
      </c>
      <c r="B136" s="96"/>
      <c r="C136" s="96"/>
      <c r="D136" s="96"/>
      <c r="E136" s="96"/>
      <c r="F136" s="96"/>
      <c r="G136" s="96"/>
      <c r="H136" s="101" t="s">
        <v>483</v>
      </c>
      <c r="I136" s="234"/>
    </row>
    <row r="137" spans="1:9" ht="29.25" customHeight="1">
      <c r="A137" s="627" t="s">
        <v>27</v>
      </c>
      <c r="B137" s="627"/>
      <c r="C137" s="627"/>
      <c r="D137" s="627"/>
      <c r="E137" s="627"/>
      <c r="F137" s="627"/>
      <c r="G137" s="627"/>
      <c r="H137" s="627"/>
      <c r="I137" s="234"/>
    </row>
    <row r="138" spans="1:9" ht="15" customHeight="1">
      <c r="A138" s="95"/>
      <c r="I138" s="234"/>
    </row>
    <row r="139" spans="1:9" ht="15" customHeight="1">
      <c r="A139" s="223" t="s">
        <v>805</v>
      </c>
      <c r="I139" s="218"/>
    </row>
    <row r="140" spans="1:9" ht="15" customHeight="1">
      <c r="A140" s="223"/>
      <c r="I140" s="218"/>
    </row>
    <row r="141" spans="1:4" ht="12.75" customHeight="1">
      <c r="A141" s="45" t="s">
        <v>306</v>
      </c>
      <c r="B141" s="12"/>
      <c r="C141" s="18"/>
      <c r="D141" s="18"/>
    </row>
    <row r="142" spans="1:8" ht="12.75" customHeight="1">
      <c r="A142" s="600" t="s">
        <v>307</v>
      </c>
      <c r="B142" s="600"/>
      <c r="C142" s="600"/>
      <c r="D142" s="600"/>
      <c r="E142" s="600"/>
      <c r="F142" s="600"/>
      <c r="G142" s="600"/>
      <c r="H142" s="354" t="s">
        <v>969</v>
      </c>
    </row>
    <row r="143" spans="1:8" ht="15" customHeight="1">
      <c r="A143" s="600" t="s">
        <v>308</v>
      </c>
      <c r="B143" s="600"/>
      <c r="C143" s="600"/>
      <c r="D143" s="600"/>
      <c r="E143" s="600"/>
      <c r="F143" s="600"/>
      <c r="G143" s="600"/>
      <c r="H143" s="354" t="s">
        <v>483</v>
      </c>
    </row>
    <row r="144" spans="1:8" ht="12.75" customHeight="1">
      <c r="A144" s="600" t="s">
        <v>309</v>
      </c>
      <c r="B144" s="600"/>
      <c r="C144" s="600"/>
      <c r="D144" s="600"/>
      <c r="E144" s="600"/>
      <c r="F144" s="600"/>
      <c r="G144" s="600"/>
      <c r="H144" s="359">
        <v>1</v>
      </c>
    </row>
    <row r="145" spans="1:8" ht="12.75" customHeight="1">
      <c r="A145" s="650" t="s">
        <v>310</v>
      </c>
      <c r="B145" s="650"/>
      <c r="C145" s="650"/>
      <c r="D145" s="650"/>
      <c r="E145" s="650"/>
      <c r="F145" s="650"/>
      <c r="G145" s="650"/>
      <c r="H145" s="360"/>
    </row>
    <row r="146" spans="1:8" ht="12.75" customHeight="1">
      <c r="A146" s="650" t="s">
        <v>311</v>
      </c>
      <c r="B146" s="650"/>
      <c r="C146" s="650"/>
      <c r="D146" s="650"/>
      <c r="E146" s="650"/>
      <c r="F146" s="650"/>
      <c r="G146" s="650"/>
      <c r="H146" s="360">
        <v>3</v>
      </c>
    </row>
    <row r="147" spans="1:8" ht="12.75" customHeight="1">
      <c r="A147" s="600" t="s">
        <v>312</v>
      </c>
      <c r="B147" s="600"/>
      <c r="C147" s="600"/>
      <c r="D147" s="600"/>
      <c r="E147" s="600"/>
      <c r="F147" s="600"/>
      <c r="G147" s="600"/>
      <c r="H147" s="360">
        <v>0.1</v>
      </c>
    </row>
    <row r="148" spans="1:8" ht="12.75" customHeight="1">
      <c r="A148" s="600" t="s">
        <v>313</v>
      </c>
      <c r="B148" s="600"/>
      <c r="C148" s="600"/>
      <c r="D148" s="600"/>
      <c r="E148" s="600"/>
      <c r="F148" s="600"/>
      <c r="G148" s="600"/>
      <c r="H148" s="355">
        <f>SUM((H145+H146)/38,H147)</f>
        <v>0.17894736842105263</v>
      </c>
    </row>
    <row r="149" spans="1:8" ht="12.75" customHeight="1">
      <c r="A149" s="12"/>
      <c r="B149" s="12"/>
      <c r="C149" s="18"/>
      <c r="D149" s="18"/>
      <c r="H149" s="281"/>
    </row>
    <row r="150" spans="1:8" ht="12.75" customHeight="1">
      <c r="A150" s="36" t="s">
        <v>314</v>
      </c>
      <c r="B150" s="244"/>
      <c r="C150" s="244"/>
      <c r="D150" s="244"/>
      <c r="H150" s="285">
        <f>SUM(H151:H156)</f>
        <v>904</v>
      </c>
    </row>
    <row r="151" spans="1:8" ht="12.75" customHeight="1">
      <c r="A151" s="650" t="s">
        <v>315</v>
      </c>
      <c r="B151" s="650"/>
      <c r="C151" s="650"/>
      <c r="D151" s="650"/>
      <c r="E151" s="650"/>
      <c r="F151" s="650"/>
      <c r="G151" s="650"/>
      <c r="H151" s="284">
        <v>131</v>
      </c>
    </row>
    <row r="152" spans="1:8" ht="12.75" customHeight="1">
      <c r="A152" s="650" t="s">
        <v>316</v>
      </c>
      <c r="B152" s="650"/>
      <c r="C152" s="650"/>
      <c r="D152" s="650"/>
      <c r="E152" s="650"/>
      <c r="F152" s="650"/>
      <c r="G152" s="650"/>
      <c r="H152" s="284">
        <v>406</v>
      </c>
    </row>
    <row r="153" spans="1:8" ht="12.75" customHeight="1">
      <c r="A153" s="650" t="s">
        <v>317</v>
      </c>
      <c r="B153" s="650"/>
      <c r="C153" s="650"/>
      <c r="D153" s="650"/>
      <c r="E153" s="650"/>
      <c r="F153" s="650"/>
      <c r="G153" s="650"/>
      <c r="H153" s="652">
        <v>187</v>
      </c>
    </row>
    <row r="154" spans="1:8" ht="12.75" customHeight="1">
      <c r="A154" s="650" t="s">
        <v>318</v>
      </c>
      <c r="B154" s="650"/>
      <c r="C154" s="650"/>
      <c r="D154" s="650"/>
      <c r="E154" s="650"/>
      <c r="F154" s="650"/>
      <c r="G154" s="650"/>
      <c r="H154" s="653"/>
    </row>
    <row r="155" spans="1:9" ht="12.75" customHeight="1">
      <c r="A155" s="650" t="s">
        <v>319</v>
      </c>
      <c r="B155" s="650"/>
      <c r="C155" s="650"/>
      <c r="D155" s="650"/>
      <c r="E155" s="650"/>
      <c r="F155" s="650"/>
      <c r="G155" s="650"/>
      <c r="H155" s="284">
        <v>6</v>
      </c>
      <c r="I155" s="358"/>
    </row>
    <row r="156" spans="1:8" ht="24.75" customHeight="1">
      <c r="A156" s="651" t="s">
        <v>819</v>
      </c>
      <c r="B156" s="651"/>
      <c r="C156" s="651"/>
      <c r="D156" s="651"/>
      <c r="E156" s="651"/>
      <c r="F156" s="651"/>
      <c r="G156" s="651"/>
      <c r="H156" s="284">
        <v>174</v>
      </c>
    </row>
    <row r="157" spans="3:9" ht="12.75" customHeight="1">
      <c r="C157" s="27"/>
      <c r="D157" s="27"/>
      <c r="H157" s="215"/>
      <c r="I157" s="245"/>
    </row>
    <row r="158" ht="15" customHeight="1">
      <c r="A158" s="36" t="s">
        <v>583</v>
      </c>
    </row>
    <row r="159" spans="1:9" ht="15" customHeight="1">
      <c r="A159" s="474" t="s">
        <v>857</v>
      </c>
      <c r="B159" s="474"/>
      <c r="C159" s="474"/>
      <c r="D159" s="474"/>
      <c r="E159" s="474"/>
      <c r="F159" s="474"/>
      <c r="G159" s="474"/>
      <c r="H159" s="474"/>
      <c r="I159" s="215"/>
    </row>
    <row r="160" spans="1:9" ht="28.5" customHeight="1">
      <c r="A160" s="474" t="s">
        <v>28</v>
      </c>
      <c r="B160" s="474"/>
      <c r="C160" s="474"/>
      <c r="D160" s="474"/>
      <c r="E160" s="474"/>
      <c r="F160" s="474"/>
      <c r="G160" s="474"/>
      <c r="H160" s="474"/>
      <c r="I160" s="215"/>
    </row>
    <row r="162" ht="15" customHeight="1">
      <c r="A162" s="225" t="s">
        <v>820</v>
      </c>
    </row>
    <row r="163" ht="15" customHeight="1">
      <c r="A163" s="225"/>
    </row>
    <row r="164" spans="1:8" ht="15" customHeight="1">
      <c r="A164" s="121" t="s">
        <v>821</v>
      </c>
      <c r="H164" s="101" t="s">
        <v>483</v>
      </c>
    </row>
    <row r="165" ht="15" customHeight="1">
      <c r="A165" s="121" t="s">
        <v>822</v>
      </c>
    </row>
    <row r="166" spans="1:8" ht="28.5" customHeight="1">
      <c r="A166" s="496" t="s">
        <v>700</v>
      </c>
      <c r="B166" s="497"/>
      <c r="C166" s="497"/>
      <c r="D166" s="497"/>
      <c r="E166" s="497"/>
      <c r="F166" s="497"/>
      <c r="G166" s="497"/>
      <c r="H166" s="498"/>
    </row>
    <row r="167" ht="15" customHeight="1">
      <c r="A167" s="225"/>
    </row>
    <row r="168" spans="1:8" ht="24.75" customHeight="1">
      <c r="A168" s="484" t="s">
        <v>823</v>
      </c>
      <c r="B168" s="484"/>
      <c r="C168" s="484"/>
      <c r="D168" s="484"/>
      <c r="E168" s="484"/>
      <c r="F168" s="484"/>
      <c r="G168" s="484"/>
      <c r="H168" s="101" t="s">
        <v>483</v>
      </c>
    </row>
    <row r="169" spans="1:8" ht="15" customHeight="1">
      <c r="A169" s="95"/>
      <c r="B169" s="95"/>
      <c r="C169" s="95"/>
      <c r="D169" s="95"/>
      <c r="E169" s="95"/>
      <c r="F169" s="95"/>
      <c r="G169" s="95"/>
      <c r="H169" s="234"/>
    </row>
    <row r="170" spans="1:8" ht="36.75" customHeight="1">
      <c r="A170" s="501" t="s">
        <v>324</v>
      </c>
      <c r="B170" s="501"/>
      <c r="C170" s="51" t="s">
        <v>325</v>
      </c>
      <c r="D170" s="501" t="s">
        <v>326</v>
      </c>
      <c r="E170" s="501"/>
      <c r="F170" s="501"/>
      <c r="G170" s="501"/>
      <c r="H170" s="501"/>
    </row>
    <row r="171" spans="1:8" ht="30" customHeight="1">
      <c r="A171" s="654" t="s">
        <v>856</v>
      </c>
      <c r="B171" s="654"/>
      <c r="C171" s="322" t="s">
        <v>483</v>
      </c>
      <c r="D171" s="576" t="s">
        <v>302</v>
      </c>
      <c r="E171" s="576"/>
      <c r="F171" s="576"/>
      <c r="G171" s="576"/>
      <c r="H171" s="576"/>
    </row>
    <row r="172" spans="1:8" ht="30" customHeight="1">
      <c r="A172" s="654" t="s">
        <v>321</v>
      </c>
      <c r="B172" s="654"/>
      <c r="C172" s="322" t="s">
        <v>969</v>
      </c>
      <c r="D172" s="576" t="s">
        <v>322</v>
      </c>
      <c r="E172" s="576"/>
      <c r="F172" s="576"/>
      <c r="G172" s="576"/>
      <c r="H172" s="576"/>
    </row>
    <row r="173" spans="1:8" ht="30" customHeight="1">
      <c r="A173" s="654" t="s">
        <v>323</v>
      </c>
      <c r="B173" s="654"/>
      <c r="C173" s="322" t="s">
        <v>969</v>
      </c>
      <c r="D173" s="576" t="s">
        <v>883</v>
      </c>
      <c r="E173" s="576"/>
      <c r="F173" s="576"/>
      <c r="G173" s="576"/>
      <c r="H173" s="576"/>
    </row>
    <row r="174" spans="1:8" ht="45" customHeight="1">
      <c r="A174" s="654" t="s">
        <v>697</v>
      </c>
      <c r="B174" s="654"/>
      <c r="C174" s="322" t="s">
        <v>483</v>
      </c>
      <c r="D174" s="576" t="s">
        <v>698</v>
      </c>
      <c r="E174" s="576"/>
      <c r="F174" s="576"/>
      <c r="G174" s="576"/>
      <c r="H174" s="576"/>
    </row>
  </sheetData>
  <sheetProtection selectLockedCells="1" selectUnlockedCells="1"/>
  <mergeCells count="126">
    <mergeCell ref="A173:B173"/>
    <mergeCell ref="D173:H173"/>
    <mergeCell ref="A174:B174"/>
    <mergeCell ref="D174:H174"/>
    <mergeCell ref="A171:B171"/>
    <mergeCell ref="D171:H171"/>
    <mergeCell ref="A172:B172"/>
    <mergeCell ref="D172:H172"/>
    <mergeCell ref="A159:H159"/>
    <mergeCell ref="A166:H166"/>
    <mergeCell ref="A168:G168"/>
    <mergeCell ref="A170:B170"/>
    <mergeCell ref="D170:H170"/>
    <mergeCell ref="A160:H160"/>
    <mergeCell ref="A151:G151"/>
    <mergeCell ref="A152:G152"/>
    <mergeCell ref="A153:G153"/>
    <mergeCell ref="A154:G154"/>
    <mergeCell ref="A155:G155"/>
    <mergeCell ref="A156:G156"/>
    <mergeCell ref="H153:H154"/>
    <mergeCell ref="A146:G146"/>
    <mergeCell ref="A147:G147"/>
    <mergeCell ref="A148:G148"/>
    <mergeCell ref="A142:G142"/>
    <mergeCell ref="A143:G143"/>
    <mergeCell ref="A144:G144"/>
    <mergeCell ref="A145:G145"/>
    <mergeCell ref="A131:H131"/>
    <mergeCell ref="A133:H133"/>
    <mergeCell ref="A135:H135"/>
    <mergeCell ref="A137:H137"/>
    <mergeCell ref="A123:H123"/>
    <mergeCell ref="A125:H125"/>
    <mergeCell ref="A127:H127"/>
    <mergeCell ref="A129:H129"/>
    <mergeCell ref="A113:C113"/>
    <mergeCell ref="A114:H114"/>
    <mergeCell ref="A116:G116"/>
    <mergeCell ref="A121:H121"/>
    <mergeCell ref="A103:G103"/>
    <mergeCell ref="A105:H105"/>
    <mergeCell ref="A108:H108"/>
    <mergeCell ref="A112:E112"/>
    <mergeCell ref="A91:D91"/>
    <mergeCell ref="F91:H91"/>
    <mergeCell ref="A94:H94"/>
    <mergeCell ref="A101:H101"/>
    <mergeCell ref="A89:C89"/>
    <mergeCell ref="F89:H89"/>
    <mergeCell ref="A90:C90"/>
    <mergeCell ref="F90:H90"/>
    <mergeCell ref="A87:C87"/>
    <mergeCell ref="F87:H87"/>
    <mergeCell ref="A88:C88"/>
    <mergeCell ref="F88:H88"/>
    <mergeCell ref="A85:C85"/>
    <mergeCell ref="F85:H85"/>
    <mergeCell ref="A86:C86"/>
    <mergeCell ref="F86:H86"/>
    <mergeCell ref="A83:C83"/>
    <mergeCell ref="F83:H83"/>
    <mergeCell ref="A84:C84"/>
    <mergeCell ref="F84:H84"/>
    <mergeCell ref="A81:C81"/>
    <mergeCell ref="F81:H81"/>
    <mergeCell ref="A82:C82"/>
    <mergeCell ref="F82:H82"/>
    <mergeCell ref="A79:C79"/>
    <mergeCell ref="F79:H79"/>
    <mergeCell ref="A80:C80"/>
    <mergeCell ref="F80:H80"/>
    <mergeCell ref="A43:D43"/>
    <mergeCell ref="A44:D44"/>
    <mergeCell ref="E44:H44"/>
    <mergeCell ref="A45:D45"/>
    <mergeCell ref="E45:H45"/>
    <mergeCell ref="A47:D47"/>
    <mergeCell ref="E47:H47"/>
    <mergeCell ref="A58:H58"/>
    <mergeCell ref="A48:D48"/>
    <mergeCell ref="A49:D49"/>
    <mergeCell ref="A50:D50"/>
    <mergeCell ref="E50:H50"/>
    <mergeCell ref="E49:H49"/>
    <mergeCell ref="E48:H48"/>
    <mergeCell ref="A38:D38"/>
    <mergeCell ref="A39:D39"/>
    <mergeCell ref="A40:D40"/>
    <mergeCell ref="A41:D41"/>
    <mergeCell ref="A34:D34"/>
    <mergeCell ref="A35:D35"/>
    <mergeCell ref="A36:D36"/>
    <mergeCell ref="A37:D37"/>
    <mergeCell ref="A23:E23"/>
    <mergeCell ref="A25:E25"/>
    <mergeCell ref="A26:E26"/>
    <mergeCell ref="A46:D46"/>
    <mergeCell ref="E46:H46"/>
    <mergeCell ref="A27:E27"/>
    <mergeCell ref="A28:E28"/>
    <mergeCell ref="A29:E29"/>
    <mergeCell ref="A32:D32"/>
    <mergeCell ref="A33:D33"/>
    <mergeCell ref="A19:C19"/>
    <mergeCell ref="F19:G19"/>
    <mergeCell ref="A20:C20"/>
    <mergeCell ref="F20:G20"/>
    <mergeCell ref="A17:C17"/>
    <mergeCell ref="F17:G17"/>
    <mergeCell ref="A18:H18"/>
    <mergeCell ref="A15:C15"/>
    <mergeCell ref="F15:G15"/>
    <mergeCell ref="A16:C16"/>
    <mergeCell ref="F16:G16"/>
    <mergeCell ref="A13:C13"/>
    <mergeCell ref="F13:G13"/>
    <mergeCell ref="A14:C14"/>
    <mergeCell ref="F14:G14"/>
    <mergeCell ref="G8:H8"/>
    <mergeCell ref="A12:C12"/>
    <mergeCell ref="F12:G12"/>
    <mergeCell ref="G9:H9"/>
    <mergeCell ref="A1:H1"/>
    <mergeCell ref="G6:H6"/>
    <mergeCell ref="G7:H7"/>
  </mergeCells>
  <dataValidations count="9">
    <dataValidation type="list" operator="equal" allowBlank="1" sqref="H164 H166 H168 H142:H143 H132 H134 H136 H130 H124 H126 H128 H120 H122 H97 H103 H109 D80:D90 C171:C174">
      <formula1>"Oui,Non"</formula1>
    </dataValidation>
    <dataValidation type="list" operator="equal" allowBlank="1" sqref="H98">
      <formula1>"0,5,1,1,5,2,"</formula1>
    </dataValidation>
    <dataValidation type="list" operator="equal" allowBlank="1" sqref="H111">
      <formula1>"Oui,Non,"</formula1>
    </dataValidation>
    <dataValidation type="list" operator="equal" allowBlank="1" sqref="H54">
      <formula1>"dénombrées,estimées"</formula1>
    </dataValidation>
    <dataValidation type="list" operator="equal" allowBlank="1" sqref="A65">
      <formula1>"Revues et périodiques,Catalogue d'exposition,Autre ouvrage scientifique,Brochure,Production audiovisuelle,Mallette/dossier pédagogique,Autres produits,"</formula1>
    </dataValidation>
    <dataValidation type="list" operator="equal" allowBlank="1" sqref="B65">
      <formula1>"Administration,Agriculture,Communication,Economie,Education,Equipement,Figures locales,Justice,Opinion,Société,Temps libre et sociabilités,Période historique,Archivistique,"</formula1>
    </dataValidation>
    <dataValidation type="list" operator="equal" allowBlank="1" sqref="D65:D71">
      <formula1>"Imprimé,En ligne,Imprimé et en ligne,"</formula1>
    </dataValidation>
    <dataValidation type="list" operator="equal" allowBlank="1" sqref="A66:A71">
      <formula1>"revues et périodiques,catalogue d'exposition,autre ouvrage scientifique,brochure,dépliant d’information,production audiovisuelle,mallette/dossier pédagogique,site internet,cartes postales,autres produits,"</formula1>
    </dataValidation>
    <dataValidation type="list" operator="equal" allowBlank="1" sqref="B66:B71">
      <formula1>"Administration,Agriculture,Communication,Economie,Education,Equipement,Extérieur,Justice,Opinion,Société,Temps libre et sociabilités,Période historique,Archivistique,"</formula1>
    </dataValidation>
  </dataValidations>
  <hyperlinks>
    <hyperlink ref="E45" r:id="rId1" display="http://www.archives.cotedor.fr/cms/home/activites-culturelles/les-expositions/la-negation-de-lhomme-dans-luniv.html"/>
    <hyperlink ref="E46" r:id="rId2" display="http://www.archives.cotedor.fr/cms/home/activites-culturelles/les-expositions/quand-les-chartreux-habitaient-l.html"/>
    <hyperlink ref="E47" r:id="rId3" display="http://www.archives.cotedor.fr/cms/home/activites-culturelles/les-expositions/la-comedie-de-bourgogne.html"/>
    <hyperlink ref="E48" r:id="rId4" display="http://www.archives.cotedor.fr/cms/home/activites-culturelles/les-expositions/il-y-a-80-ans--la-route-des-gran.html"/>
    <hyperlink ref="E49" r:id="rId5" display="http://www.archives.cotedor.fr/cms/home/activites-culturelles/les-expositions/val-de-saone-monumental.html"/>
    <hyperlink ref="E50" r:id="rId6" display="http://www.archives.cotedor.fr/cms/home/activites-culturelles/les-expositions/une-garde-aux-urgences.html"/>
  </hyperlinks>
  <printOptions/>
  <pageMargins left="0.6888888888888889" right="0.6888888888888889" top="0.6888888888888889" bottom="0.6888888888888889" header="0.5118055555555555" footer="0.5118055555555555"/>
  <pageSetup horizontalDpi="600" verticalDpi="600" orientation="portrait" paperSize="9" r:id="rId7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124"/>
  <sheetViews>
    <sheetView workbookViewId="0" topLeftCell="A1">
      <selection activeCell="G116" sqref="G116"/>
    </sheetView>
  </sheetViews>
  <sheetFormatPr defaultColWidth="11.57421875" defaultRowHeight="12.75"/>
  <cols>
    <col min="5" max="5" width="13.7109375" style="0" customWidth="1"/>
    <col min="6" max="6" width="11.00390625" style="0" customWidth="1"/>
    <col min="7" max="7" width="11.57421875" style="421" customWidth="1"/>
  </cols>
  <sheetData>
    <row r="1" ht="14.25" customHeight="1"/>
    <row r="2" spans="2:5" ht="12.75" customHeight="1">
      <c r="B2" s="271"/>
      <c r="C2" s="661" t="s">
        <v>585</v>
      </c>
      <c r="D2" s="661"/>
      <c r="E2" s="437" t="str">
        <f>'[1]Titre'!B24</f>
        <v>Côte-d'Or</v>
      </c>
    </row>
    <row r="5" spans="1:8" ht="15" customHeight="1">
      <c r="A5" s="29"/>
      <c r="B5" s="29"/>
      <c r="C5" s="29"/>
      <c r="D5" s="29"/>
      <c r="E5" s="246" t="s">
        <v>327</v>
      </c>
      <c r="F5" s="29"/>
      <c r="G5" s="422">
        <f>'[1]Titre'!C28</f>
        <v>531380</v>
      </c>
      <c r="H5" s="29"/>
    </row>
    <row r="6" spans="1:8" ht="15" customHeight="1">
      <c r="A6" s="247"/>
      <c r="B6" s="41"/>
      <c r="C6" s="41"/>
      <c r="D6" s="41"/>
      <c r="E6" s="29"/>
      <c r="F6" s="86"/>
      <c r="G6" s="281"/>
      <c r="H6" s="247"/>
    </row>
    <row r="7" spans="1:8" ht="15" customHeight="1">
      <c r="A7" s="40"/>
      <c r="B7" s="29"/>
      <c r="C7" s="29"/>
      <c r="D7" s="41"/>
      <c r="E7" s="248" t="s">
        <v>328</v>
      </c>
      <c r="F7" s="86"/>
      <c r="G7" s="281"/>
      <c r="H7" s="40"/>
    </row>
    <row r="8" spans="1:8" ht="15" customHeight="1">
      <c r="A8" s="40"/>
      <c r="B8" s="221"/>
      <c r="C8" s="221"/>
      <c r="D8" s="41"/>
      <c r="E8" s="246" t="s">
        <v>329</v>
      </c>
      <c r="F8" s="86"/>
      <c r="G8" s="423">
        <f>'[1]3 Personnel'!E5</f>
        <v>4</v>
      </c>
      <c r="H8" s="40"/>
    </row>
    <row r="9" spans="1:8" ht="15" customHeight="1">
      <c r="A9" s="40"/>
      <c r="B9" s="221"/>
      <c r="C9" s="221"/>
      <c r="D9" s="41"/>
      <c r="E9" s="246" t="s">
        <v>330</v>
      </c>
      <c r="F9" s="86"/>
      <c r="G9" s="424">
        <f>SUM('[1]3 Personnel'!B17,'[1]3 Personnel'!D17,'[1]3 Personnel'!F17)</f>
        <v>4</v>
      </c>
      <c r="H9" s="40"/>
    </row>
    <row r="10" spans="1:8" ht="15" customHeight="1">
      <c r="A10" s="40"/>
      <c r="B10" s="41"/>
      <c r="C10" s="41"/>
      <c r="D10" s="41"/>
      <c r="E10" s="246" t="s">
        <v>331</v>
      </c>
      <c r="F10" s="86"/>
      <c r="G10" s="423">
        <f>'[1]3 Personnel'!E6</f>
        <v>19</v>
      </c>
      <c r="H10" s="40"/>
    </row>
    <row r="11" spans="1:8" ht="15" customHeight="1">
      <c r="A11" s="40"/>
      <c r="B11" s="41"/>
      <c r="C11" s="41"/>
      <c r="D11" s="41"/>
      <c r="E11" s="246" t="s">
        <v>332</v>
      </c>
      <c r="F11" s="86"/>
      <c r="G11" s="424">
        <f>SUM('[1]3 Personnel'!C17,'[1]3 Personnel'!E17,'[1]3 Personnel'!G17)</f>
        <v>18.8</v>
      </c>
      <c r="H11" s="40"/>
    </row>
    <row r="12" spans="1:8" ht="15" customHeight="1">
      <c r="A12" s="40"/>
      <c r="B12" s="41"/>
      <c r="C12" s="41"/>
      <c r="D12" s="41"/>
      <c r="E12" s="246" t="s">
        <v>563</v>
      </c>
      <c r="F12" s="86"/>
      <c r="G12" s="425">
        <f>'[1]2 Budget'!D10</f>
        <v>51448.87</v>
      </c>
      <c r="H12" s="40"/>
    </row>
    <row r="13" spans="1:8" ht="15" customHeight="1">
      <c r="A13" s="40"/>
      <c r="B13" s="41"/>
      <c r="C13" s="41"/>
      <c r="D13" s="41"/>
      <c r="E13" s="246" t="s">
        <v>564</v>
      </c>
      <c r="F13" s="86"/>
      <c r="G13" s="425">
        <f>'[1]2 Budget'!D11</f>
        <v>27338.56</v>
      </c>
      <c r="H13" s="40"/>
    </row>
    <row r="14" spans="1:8" ht="15" customHeight="1">
      <c r="A14" s="40"/>
      <c r="B14" s="41"/>
      <c r="C14" s="41"/>
      <c r="D14" s="41"/>
      <c r="E14" s="246" t="s">
        <v>565</v>
      </c>
      <c r="F14" s="86"/>
      <c r="G14" s="425">
        <f>'[1]2 Budget'!D15</f>
        <v>135430.09</v>
      </c>
      <c r="H14" s="40"/>
    </row>
    <row r="15" spans="1:8" ht="15" customHeight="1">
      <c r="A15" s="40"/>
      <c r="B15" s="41"/>
      <c r="C15" s="41"/>
      <c r="D15" s="41"/>
      <c r="E15" s="246" t="s">
        <v>566</v>
      </c>
      <c r="F15" s="86"/>
      <c r="G15" s="425">
        <f>'[1]2 Budget'!D16</f>
        <v>17259.41</v>
      </c>
      <c r="H15" s="40"/>
    </row>
    <row r="16" spans="1:8" ht="15" customHeight="1">
      <c r="A16" s="40"/>
      <c r="B16" s="41"/>
      <c r="C16" s="41"/>
      <c r="D16" s="41"/>
      <c r="E16" s="249"/>
      <c r="F16" s="86"/>
      <c r="G16" s="281"/>
      <c r="H16" s="40"/>
    </row>
    <row r="17" spans="1:8" ht="15" customHeight="1">
      <c r="A17" s="40"/>
      <c r="B17" s="29"/>
      <c r="C17" s="29"/>
      <c r="D17" s="29"/>
      <c r="E17" s="248" t="s">
        <v>333</v>
      </c>
      <c r="F17" s="86"/>
      <c r="G17" s="426"/>
      <c r="H17" s="40"/>
    </row>
    <row r="18" spans="1:8" ht="15" customHeight="1">
      <c r="A18" s="40"/>
      <c r="B18" s="29"/>
      <c r="C18" s="29"/>
      <c r="D18" s="29"/>
      <c r="E18" s="250" t="s">
        <v>334</v>
      </c>
      <c r="F18" s="86"/>
      <c r="G18" s="427">
        <f>'[1]6 Producteurs'!E6</f>
        <v>2</v>
      </c>
      <c r="H18" s="40"/>
    </row>
    <row r="19" spans="1:8" ht="15" customHeight="1">
      <c r="A19" s="40"/>
      <c r="B19" s="29"/>
      <c r="C19" s="29"/>
      <c r="D19" s="29"/>
      <c r="E19" s="250" t="s">
        <v>929</v>
      </c>
      <c r="F19" s="86"/>
      <c r="G19" s="427">
        <f>'[1]6 Producteurs'!E7</f>
        <v>1</v>
      </c>
      <c r="H19" s="40"/>
    </row>
    <row r="20" spans="1:8" ht="15" customHeight="1">
      <c r="A20" s="40"/>
      <c r="B20" s="29"/>
      <c r="C20" s="29"/>
      <c r="D20" s="29"/>
      <c r="E20" s="250" t="s">
        <v>335</v>
      </c>
      <c r="F20" s="86"/>
      <c r="G20" s="428">
        <f>'[1]4 Bâtiments'!G58</f>
        <v>216.92000000000002</v>
      </c>
      <c r="H20" s="40"/>
    </row>
    <row r="21" spans="1:8" ht="15" customHeight="1">
      <c r="A21" s="40"/>
      <c r="B21" s="29"/>
      <c r="C21" s="29"/>
      <c r="D21" s="29"/>
      <c r="E21" s="250" t="s">
        <v>336</v>
      </c>
      <c r="F21" s="86"/>
      <c r="G21" s="428">
        <f>'[1]7 Collecte'!E34</f>
        <v>105.84999999999998</v>
      </c>
      <c r="H21" s="40"/>
    </row>
    <row r="22" spans="1:8" ht="15" customHeight="1">
      <c r="A22" s="40"/>
      <c r="B22" s="29"/>
      <c r="C22" s="29"/>
      <c r="D22" s="29"/>
      <c r="E22" s="250" t="s">
        <v>337</v>
      </c>
      <c r="F22" s="86"/>
      <c r="G22" s="428">
        <f>'[1]7 Collecte'!G34</f>
        <v>0.295</v>
      </c>
      <c r="H22" s="40"/>
    </row>
    <row r="23" spans="1:8" ht="15" customHeight="1">
      <c r="A23" s="40"/>
      <c r="B23" s="29"/>
      <c r="C23" s="29"/>
      <c r="D23" s="29"/>
      <c r="E23" s="250" t="s">
        <v>338</v>
      </c>
      <c r="F23" s="86"/>
      <c r="G23" s="427">
        <f>'[1]7 Collecte'!I34</f>
        <v>0</v>
      </c>
      <c r="H23" s="40"/>
    </row>
    <row r="24" spans="1:8" ht="15" customHeight="1">
      <c r="A24" s="40"/>
      <c r="B24" s="221"/>
      <c r="C24" s="221"/>
      <c r="D24" s="221"/>
      <c r="E24" s="250" t="s">
        <v>339</v>
      </c>
      <c r="F24" s="29"/>
      <c r="G24" s="428">
        <f>'[1]7 Collecte'!C82</f>
        <v>111.07</v>
      </c>
      <c r="H24" s="40"/>
    </row>
    <row r="25" spans="1:8" ht="15" customHeight="1">
      <c r="A25" s="40"/>
      <c r="B25" s="221"/>
      <c r="C25" s="221"/>
      <c r="D25" s="221"/>
      <c r="E25" s="250" t="s">
        <v>340</v>
      </c>
      <c r="F25" s="29"/>
      <c r="G25" s="422">
        <f>'[1]7 Collecte'!E82</f>
        <v>2123</v>
      </c>
      <c r="H25" s="40"/>
    </row>
    <row r="26" spans="1:8" ht="15" customHeight="1">
      <c r="A26" s="40"/>
      <c r="B26" s="221"/>
      <c r="C26" s="221"/>
      <c r="D26" s="221"/>
      <c r="E26" s="250" t="s">
        <v>341</v>
      </c>
      <c r="F26" s="29"/>
      <c r="G26" s="428">
        <f>'[1]7 Collecte'!E103</f>
        <v>10</v>
      </c>
      <c r="H26" s="40"/>
    </row>
    <row r="27" spans="1:8" ht="15" customHeight="1">
      <c r="A27" s="40"/>
      <c r="B27" s="221"/>
      <c r="C27" s="221"/>
      <c r="D27" s="221"/>
      <c r="E27" s="246" t="s">
        <v>567</v>
      </c>
      <c r="F27" s="86"/>
      <c r="G27" s="428">
        <f>'[1]4 Bâtiments'!H58</f>
        <v>29542.52</v>
      </c>
      <c r="H27" s="40"/>
    </row>
    <row r="28" spans="1:8" ht="15" customHeight="1">
      <c r="A28" s="40"/>
      <c r="B28" s="221"/>
      <c r="C28" s="221"/>
      <c r="D28" s="221"/>
      <c r="E28" s="251" t="s">
        <v>342</v>
      </c>
      <c r="F28" s="86"/>
      <c r="G28" s="429" t="str">
        <f>'[1]6 Producteurs'!E22</f>
        <v>Oui</v>
      </c>
      <c r="H28" s="40"/>
    </row>
    <row r="29" spans="1:8" ht="15" customHeight="1">
      <c r="A29" s="40"/>
      <c r="B29" s="221"/>
      <c r="C29" s="221"/>
      <c r="D29" s="221"/>
      <c r="E29" s="252"/>
      <c r="F29" s="86"/>
      <c r="G29" s="281"/>
      <c r="H29" s="40"/>
    </row>
    <row r="30" spans="1:8" ht="15" customHeight="1">
      <c r="A30" s="40"/>
      <c r="B30" s="29"/>
      <c r="C30" s="29"/>
      <c r="D30" s="221"/>
      <c r="E30" s="248" t="s">
        <v>343</v>
      </c>
      <c r="F30" s="86"/>
      <c r="G30" s="281"/>
      <c r="H30" s="40"/>
    </row>
    <row r="31" spans="1:8" ht="15" customHeight="1">
      <c r="A31" s="40"/>
      <c r="B31" s="221"/>
      <c r="C31" s="221"/>
      <c r="D31" s="221"/>
      <c r="E31" s="250" t="s">
        <v>344</v>
      </c>
      <c r="F31" s="86"/>
      <c r="G31" s="428">
        <f>'[1]8 Traitement'!I8</f>
        <v>161.05</v>
      </c>
      <c r="H31" s="40"/>
    </row>
    <row r="32" spans="1:12" ht="27.75" customHeight="1">
      <c r="A32" s="662" t="s">
        <v>345</v>
      </c>
      <c r="B32" s="662"/>
      <c r="C32" s="662"/>
      <c r="D32" s="662"/>
      <c r="E32" s="662"/>
      <c r="F32" s="86"/>
      <c r="G32" s="430">
        <f>'[1]8 Traitement'!I9</f>
        <v>0.7424396090724693</v>
      </c>
      <c r="H32" s="662"/>
      <c r="I32" s="662"/>
      <c r="J32" s="662"/>
      <c r="K32" s="662"/>
      <c r="L32" s="662"/>
    </row>
    <row r="33" spans="1:8" ht="15" customHeight="1">
      <c r="A33" s="40"/>
      <c r="B33" s="221"/>
      <c r="C33" s="221"/>
      <c r="D33" s="221"/>
      <c r="E33" s="250" t="s">
        <v>346</v>
      </c>
      <c r="F33" s="86"/>
      <c r="G33" s="428">
        <f>SUM('[1]8 Traitement'!F22+'[1]8 Traitement'!H30)</f>
        <v>0</v>
      </c>
      <c r="H33" s="40"/>
    </row>
    <row r="34" spans="1:8" ht="15" customHeight="1">
      <c r="A34" s="40"/>
      <c r="B34" s="221"/>
      <c r="C34" s="221"/>
      <c r="D34" s="221"/>
      <c r="E34" s="250" t="s">
        <v>347</v>
      </c>
      <c r="F34" s="86"/>
      <c r="G34" s="428">
        <f>SUM('[1]8 Traitement'!H22+'[1]8 Traitement'!I30)</f>
        <v>33</v>
      </c>
      <c r="H34" s="40"/>
    </row>
    <row r="35" spans="1:8" ht="15" customHeight="1">
      <c r="A35" s="40"/>
      <c r="B35" s="29"/>
      <c r="C35" s="29"/>
      <c r="D35" s="221"/>
      <c r="E35" s="250" t="s">
        <v>348</v>
      </c>
      <c r="F35" s="86"/>
      <c r="G35" s="428">
        <f>'[1]8 Traitement'!I33</f>
        <v>26536.74</v>
      </c>
      <c r="H35" s="40"/>
    </row>
    <row r="36" spans="1:12" ht="27.75" customHeight="1">
      <c r="A36" s="655" t="s">
        <v>349</v>
      </c>
      <c r="B36" s="655"/>
      <c r="C36" s="655"/>
      <c r="D36" s="655"/>
      <c r="E36" s="655"/>
      <c r="F36" s="86"/>
      <c r="G36" s="430">
        <f>'[1]8 Traitement'!I34</f>
        <v>0.8982558021455177</v>
      </c>
      <c r="H36" s="655"/>
      <c r="I36" s="655"/>
      <c r="J36" s="655"/>
      <c r="K36" s="655"/>
      <c r="L36" s="655"/>
    </row>
    <row r="37" spans="1:8" ht="15" customHeight="1">
      <c r="A37" s="40"/>
      <c r="B37" s="29"/>
      <c r="C37" s="29"/>
      <c r="D37" s="221"/>
      <c r="E37" s="29"/>
      <c r="F37" s="86"/>
      <c r="G37" s="281"/>
      <c r="H37" s="40"/>
    </row>
    <row r="38" spans="1:8" ht="15" customHeight="1">
      <c r="A38" s="40"/>
      <c r="B38" s="29"/>
      <c r="C38" s="29"/>
      <c r="D38" s="39"/>
      <c r="E38" s="253" t="s">
        <v>350</v>
      </c>
      <c r="F38" s="86"/>
      <c r="G38" s="281"/>
      <c r="H38" s="40"/>
    </row>
    <row r="39" spans="1:8" ht="15" customHeight="1">
      <c r="A39" s="40"/>
      <c r="B39" s="29"/>
      <c r="C39" s="29"/>
      <c r="D39" s="39"/>
      <c r="E39" s="246" t="s">
        <v>351</v>
      </c>
      <c r="F39" s="86"/>
      <c r="G39" s="428">
        <f>'[1]10 Conservation'!F56</f>
        <v>23088.53</v>
      </c>
      <c r="H39" s="40"/>
    </row>
    <row r="40" spans="1:8" ht="15" customHeight="1">
      <c r="A40" s="40"/>
      <c r="B40" s="29"/>
      <c r="C40" s="29"/>
      <c r="D40" s="39"/>
      <c r="E40" s="246" t="s">
        <v>352</v>
      </c>
      <c r="F40" s="86"/>
      <c r="G40" s="431">
        <f>G39/G27</f>
        <v>0.7815355629783782</v>
      </c>
      <c r="H40" s="40"/>
    </row>
    <row r="41" spans="1:8" ht="15" customHeight="1">
      <c r="A41" s="40"/>
      <c r="B41" s="29"/>
      <c r="C41" s="29"/>
      <c r="D41" s="39"/>
      <c r="E41" s="251" t="s">
        <v>353</v>
      </c>
      <c r="F41" s="86"/>
      <c r="G41" s="422">
        <f>SUM('[1]4 Bâtiments'!D14:H14)</f>
        <v>5866</v>
      </c>
      <c r="H41" s="40"/>
    </row>
    <row r="42" spans="1:8" ht="15" customHeight="1">
      <c r="A42" s="40"/>
      <c r="B42" s="29"/>
      <c r="C42" s="29"/>
      <c r="D42" s="39"/>
      <c r="E42" s="251" t="s">
        <v>354</v>
      </c>
      <c r="F42" s="86"/>
      <c r="G42" s="422">
        <f>'[1]10 Conservation'!F19</f>
        <v>3085</v>
      </c>
      <c r="H42" s="40"/>
    </row>
    <row r="43" spans="1:8" ht="15" customHeight="1">
      <c r="A43" s="40"/>
      <c r="B43" s="29"/>
      <c r="C43" s="29"/>
      <c r="D43" s="39"/>
      <c r="E43" s="250" t="s">
        <v>355</v>
      </c>
      <c r="F43" s="86"/>
      <c r="G43" s="432">
        <f>G42/G41</f>
        <v>0.5259120354585748</v>
      </c>
      <c r="H43" s="40"/>
    </row>
    <row r="44" spans="1:8" ht="15" customHeight="1">
      <c r="A44" s="40"/>
      <c r="B44" s="29"/>
      <c r="C44" s="29"/>
      <c r="D44" s="39"/>
      <c r="E44" s="250" t="s">
        <v>356</v>
      </c>
      <c r="F44" s="86"/>
      <c r="G44" s="424">
        <f>SUM('[1]4 Bâtiments'!D11:H11)</f>
        <v>8817</v>
      </c>
      <c r="H44" s="40"/>
    </row>
    <row r="45" spans="1:8" ht="15" customHeight="1">
      <c r="A45" s="40"/>
      <c r="B45" s="29"/>
      <c r="C45" s="29"/>
      <c r="D45" s="39"/>
      <c r="E45" s="250" t="s">
        <v>357</v>
      </c>
      <c r="F45" s="86"/>
      <c r="G45" s="422">
        <f>'[1]11 Numérisation'!D16</f>
        <v>0</v>
      </c>
      <c r="H45" s="40"/>
    </row>
    <row r="46" spans="1:8" ht="15" customHeight="1">
      <c r="A46" s="40"/>
      <c r="B46" s="86"/>
      <c r="C46" s="86"/>
      <c r="D46" s="254"/>
      <c r="E46" s="250" t="s">
        <v>358</v>
      </c>
      <c r="F46" s="86"/>
      <c r="G46" s="427" t="str">
        <f>'[1]10 Conservation'!C68</f>
        <v>n.c.</v>
      </c>
      <c r="H46" s="40"/>
    </row>
    <row r="47" spans="1:8" ht="15" customHeight="1">
      <c r="A47" s="40"/>
      <c r="B47" s="86"/>
      <c r="C47" s="86"/>
      <c r="D47" s="254"/>
      <c r="E47" s="250" t="s">
        <v>359</v>
      </c>
      <c r="F47" s="86"/>
      <c r="G47" s="425">
        <f>'[1]2 Budget'!D21</f>
        <v>17437.39</v>
      </c>
      <c r="H47" s="40"/>
    </row>
    <row r="48" spans="1:8" ht="15" customHeight="1">
      <c r="A48" s="40"/>
      <c r="B48" s="86"/>
      <c r="C48" s="86"/>
      <c r="D48" s="254"/>
      <c r="E48" s="250" t="s">
        <v>360</v>
      </c>
      <c r="F48" s="86"/>
      <c r="G48" s="423">
        <f>'[1]4 Bâtiments'!F68</f>
        <v>1</v>
      </c>
      <c r="H48" s="40"/>
    </row>
    <row r="49" spans="1:8" ht="15" customHeight="1">
      <c r="A49" s="40"/>
      <c r="B49" s="86"/>
      <c r="C49" s="86"/>
      <c r="D49" s="254"/>
      <c r="E49" s="250"/>
      <c r="F49" s="86"/>
      <c r="G49" s="433"/>
      <c r="H49" s="40"/>
    </row>
    <row r="50" spans="1:8" ht="15" customHeight="1">
      <c r="A50" s="40"/>
      <c r="B50" s="86"/>
      <c r="C50" s="86"/>
      <c r="D50" s="254"/>
      <c r="E50" s="255" t="s">
        <v>364</v>
      </c>
      <c r="F50" s="86"/>
      <c r="G50" s="433"/>
      <c r="H50" s="40"/>
    </row>
    <row r="51" spans="1:8" ht="15" customHeight="1">
      <c r="A51" s="40"/>
      <c r="B51" s="86"/>
      <c r="C51" s="86"/>
      <c r="D51" s="254"/>
      <c r="E51" s="246" t="s">
        <v>568</v>
      </c>
      <c r="F51" s="86"/>
      <c r="G51" s="422">
        <f>'[1]5 Contrôle'!B147</f>
        <v>677</v>
      </c>
      <c r="H51" s="40"/>
    </row>
    <row r="52" spans="1:8" ht="27" customHeight="1">
      <c r="A52" s="40"/>
      <c r="B52" s="86"/>
      <c r="C52" s="86"/>
      <c r="D52" s="254"/>
      <c r="E52" s="246" t="s">
        <v>570</v>
      </c>
      <c r="F52" s="86"/>
      <c r="G52" s="435" t="str">
        <f>'[1]5 Contrôle'!D147</f>
        <v>648 (dont 256 partiellement)</v>
      </c>
      <c r="H52" s="40"/>
    </row>
    <row r="53" spans="1:8" ht="15" customHeight="1">
      <c r="A53" s="40"/>
      <c r="B53" s="86"/>
      <c r="C53" s="86"/>
      <c r="D53" s="254"/>
      <c r="E53" s="246" t="s">
        <v>365</v>
      </c>
      <c r="F53" s="86"/>
      <c r="G53" s="422">
        <f>'[1]5 Contrôle'!B13</f>
        <v>70</v>
      </c>
      <c r="H53" s="40"/>
    </row>
    <row r="54" spans="1:8" ht="15" customHeight="1">
      <c r="A54" s="40"/>
      <c r="B54" s="86"/>
      <c r="C54" s="86"/>
      <c r="D54" s="254"/>
      <c r="E54" s="246" t="s">
        <v>569</v>
      </c>
      <c r="F54" s="86"/>
      <c r="G54" s="422">
        <f>'[1]5 Contrôle'!B148</f>
        <v>27</v>
      </c>
      <c r="H54" s="40"/>
    </row>
    <row r="55" spans="1:8" ht="15" customHeight="1">
      <c r="A55" s="40"/>
      <c r="B55" s="86"/>
      <c r="C55" s="86"/>
      <c r="D55" s="254"/>
      <c r="E55" s="246" t="s">
        <v>570</v>
      </c>
      <c r="F55" s="86"/>
      <c r="G55" s="422">
        <f>'[1]5 Contrôle'!D148</f>
        <v>11</v>
      </c>
      <c r="H55" s="40"/>
    </row>
    <row r="56" spans="1:8" ht="15" customHeight="1">
      <c r="A56" s="40"/>
      <c r="B56" s="86"/>
      <c r="C56" s="86"/>
      <c r="D56" s="254"/>
      <c r="E56" s="246" t="s">
        <v>365</v>
      </c>
      <c r="F56" s="86"/>
      <c r="G56" s="422">
        <f>'[1]5 Contrôle'!B14</f>
        <v>2</v>
      </c>
      <c r="H56" s="40"/>
    </row>
    <row r="57" spans="1:8" ht="15" customHeight="1">
      <c r="A57" s="40"/>
      <c r="B57" s="86"/>
      <c r="C57" s="86"/>
      <c r="D57" s="254"/>
      <c r="E57" s="246" t="s">
        <v>366</v>
      </c>
      <c r="F57" s="86"/>
      <c r="G57" s="422">
        <f>'[1]5 Contrôle'!B20</f>
        <v>101</v>
      </c>
      <c r="H57" s="40"/>
    </row>
    <row r="58" spans="1:8" ht="15.75" customHeight="1">
      <c r="A58" s="657" t="s">
        <v>562</v>
      </c>
      <c r="B58" s="657"/>
      <c r="C58" s="657"/>
      <c r="D58" s="657"/>
      <c r="E58" s="657"/>
      <c r="F58" s="86"/>
      <c r="G58" s="422">
        <f>SUM('[1]5 Contrôle'!B7:B9)</f>
        <v>11</v>
      </c>
      <c r="H58" s="40"/>
    </row>
    <row r="59" spans="1:8" ht="15" customHeight="1">
      <c r="A59" s="658" t="s">
        <v>367</v>
      </c>
      <c r="B59" s="658"/>
      <c r="C59" s="658"/>
      <c r="D59" s="658"/>
      <c r="E59" s="658"/>
      <c r="F59" s="86"/>
      <c r="G59" s="422">
        <f>'[1]5 Contrôle'!B10+'[1]5 Contrôle'!B11</f>
        <v>15</v>
      </c>
      <c r="H59" s="40"/>
    </row>
    <row r="60" spans="1:8" ht="15" customHeight="1">
      <c r="A60" s="40"/>
      <c r="B60" s="86"/>
      <c r="C60" s="86"/>
      <c r="D60" s="254"/>
      <c r="E60" s="246" t="s">
        <v>368</v>
      </c>
      <c r="F60" s="86"/>
      <c r="G60" s="422">
        <f>'[1]5 Contrôle'!D20</f>
        <v>5</v>
      </c>
      <c r="H60" s="40"/>
    </row>
    <row r="61" spans="1:8" ht="15" customHeight="1">
      <c r="A61" s="40"/>
      <c r="B61" s="86"/>
      <c r="C61" s="86"/>
      <c r="D61" s="254"/>
      <c r="E61" s="246" t="s">
        <v>369</v>
      </c>
      <c r="F61" s="86"/>
      <c r="G61" s="428">
        <f>'[1]5 Contrôle'!E20</f>
        <v>5807.714499999999</v>
      </c>
      <c r="H61" s="40"/>
    </row>
    <row r="62" spans="1:8" ht="15" customHeight="1">
      <c r="A62" s="40"/>
      <c r="B62" s="86"/>
      <c r="C62" s="86"/>
      <c r="D62" s="254"/>
      <c r="E62" s="246" t="s">
        <v>370</v>
      </c>
      <c r="F62" s="86"/>
      <c r="G62" s="424">
        <f>'[1]5 Contrôle'!F29</f>
        <v>0</v>
      </c>
      <c r="H62" s="40"/>
    </row>
    <row r="63" spans="1:8" ht="15" customHeight="1">
      <c r="A63" s="40"/>
      <c r="B63" s="86"/>
      <c r="C63" s="86"/>
      <c r="D63" s="254"/>
      <c r="E63" s="246" t="s">
        <v>1008</v>
      </c>
      <c r="F63" s="86"/>
      <c r="G63" s="428">
        <f>'[1]5 Contrôle'!G32</f>
        <v>0</v>
      </c>
      <c r="H63" s="40"/>
    </row>
    <row r="64" spans="1:8" ht="15" customHeight="1">
      <c r="A64" s="40"/>
      <c r="B64" s="86"/>
      <c r="C64" s="86"/>
      <c r="D64" s="254"/>
      <c r="E64" s="246" t="s">
        <v>371</v>
      </c>
      <c r="F64" s="86"/>
      <c r="G64" s="424" t="str">
        <f>'[1]5 Contrôle'!F44</f>
        <v>Oui</v>
      </c>
      <c r="H64" s="40"/>
    </row>
    <row r="65" spans="1:8" ht="15" customHeight="1">
      <c r="A65" s="40"/>
      <c r="B65" s="86"/>
      <c r="C65" s="86"/>
      <c r="D65" s="254"/>
      <c r="E65" s="246" t="s">
        <v>571</v>
      </c>
      <c r="F65" s="86"/>
      <c r="G65" s="428">
        <f>'[1]5 Contrôle'!B54</f>
        <v>2800</v>
      </c>
      <c r="H65" s="40"/>
    </row>
    <row r="66" spans="1:8" ht="15" customHeight="1">
      <c r="A66" s="40"/>
      <c r="B66" s="86"/>
      <c r="C66" s="86"/>
      <c r="D66" s="254"/>
      <c r="E66" s="246"/>
      <c r="F66" s="86"/>
      <c r="G66" s="433"/>
      <c r="H66" s="40"/>
    </row>
    <row r="67" spans="1:8" ht="15" customHeight="1">
      <c r="A67" s="40"/>
      <c r="B67" s="29"/>
      <c r="C67" s="29"/>
      <c r="D67" s="29"/>
      <c r="E67" s="253" t="s">
        <v>372</v>
      </c>
      <c r="F67" s="86"/>
      <c r="G67" s="281"/>
      <c r="H67" s="40"/>
    </row>
    <row r="68" spans="1:8" ht="15" customHeight="1">
      <c r="A68" s="40"/>
      <c r="B68" s="29"/>
      <c r="C68" s="29"/>
      <c r="D68" s="39"/>
      <c r="E68" s="251" t="s">
        <v>373</v>
      </c>
      <c r="F68" s="86"/>
      <c r="G68" s="428">
        <f>'[1]4 Bâtiments'!E58</f>
        <v>31819</v>
      </c>
      <c r="H68" s="40"/>
    </row>
    <row r="69" spans="1:8" ht="15" customHeight="1">
      <c r="A69" s="40"/>
      <c r="B69" s="29"/>
      <c r="C69" s="29"/>
      <c r="D69" s="39"/>
      <c r="E69" s="251" t="s">
        <v>374</v>
      </c>
      <c r="F69" s="86"/>
      <c r="G69" s="428">
        <f>'[1]4 Bâtiments'!H58</f>
        <v>29542.52</v>
      </c>
      <c r="H69" s="40"/>
    </row>
    <row r="70" spans="1:8" ht="15" customHeight="1">
      <c r="A70" s="40"/>
      <c r="B70" s="29"/>
      <c r="C70" s="29"/>
      <c r="D70" s="39"/>
      <c r="E70" s="250" t="s">
        <v>375</v>
      </c>
      <c r="F70" s="86"/>
      <c r="G70" s="432">
        <f>G69/G68</f>
        <v>0.9284553254344888</v>
      </c>
      <c r="H70" s="40"/>
    </row>
    <row r="71" spans="1:8" ht="15" customHeight="1">
      <c r="A71" s="40"/>
      <c r="B71" s="29"/>
      <c r="C71" s="29"/>
      <c r="D71" s="39"/>
      <c r="E71" s="250" t="s">
        <v>376</v>
      </c>
      <c r="F71" s="86"/>
      <c r="G71" s="428">
        <f>'[1]4 Bâtiments'!I58</f>
        <v>2276.4799999999996</v>
      </c>
      <c r="H71" s="40"/>
    </row>
    <row r="72" spans="1:8" ht="15" customHeight="1">
      <c r="A72" s="40"/>
      <c r="B72" s="256"/>
      <c r="C72" s="256"/>
      <c r="D72" s="29"/>
      <c r="E72" s="29"/>
      <c r="F72" s="86"/>
      <c r="G72" s="281"/>
      <c r="H72" s="40"/>
    </row>
    <row r="73" spans="1:8" ht="15" customHeight="1">
      <c r="A73" s="40"/>
      <c r="B73" s="29"/>
      <c r="C73" s="29"/>
      <c r="D73" s="257"/>
      <c r="E73" s="253" t="s">
        <v>377</v>
      </c>
      <c r="F73" s="86"/>
      <c r="G73" s="281"/>
      <c r="H73" s="40"/>
    </row>
    <row r="74" spans="1:8" ht="15" customHeight="1">
      <c r="A74" s="40"/>
      <c r="B74" s="29"/>
      <c r="C74" s="29"/>
      <c r="D74" s="257"/>
      <c r="E74" s="250" t="s">
        <v>378</v>
      </c>
      <c r="F74" s="86"/>
      <c r="G74" s="422">
        <f>'[1]11 Numérisation'!D27</f>
        <v>0</v>
      </c>
      <c r="H74" s="40"/>
    </row>
    <row r="75" spans="1:8" ht="15" customHeight="1">
      <c r="A75" s="40"/>
      <c r="B75" s="29"/>
      <c r="C75" s="29"/>
      <c r="D75" s="257"/>
      <c r="E75" s="250" t="s">
        <v>379</v>
      </c>
      <c r="F75" s="86"/>
      <c r="G75" s="422">
        <f>'[1]11 Numérisation'!B41</f>
        <v>7033216</v>
      </c>
      <c r="H75" s="40"/>
    </row>
    <row r="76" spans="1:8" ht="15" customHeight="1">
      <c r="A76" s="40"/>
      <c r="B76" s="29"/>
      <c r="C76" s="29"/>
      <c r="D76" s="257"/>
      <c r="E76" s="250" t="s">
        <v>380</v>
      </c>
      <c r="F76" s="86"/>
      <c r="G76" s="422">
        <f>'[1]11 Numérisation'!B42</f>
        <v>6003360</v>
      </c>
      <c r="H76" s="40"/>
    </row>
    <row r="77" spans="1:8" ht="15" customHeight="1">
      <c r="A77" s="40"/>
      <c r="B77" s="29"/>
      <c r="C77" s="29"/>
      <c r="D77" s="257"/>
      <c r="E77" s="250" t="s">
        <v>381</v>
      </c>
      <c r="F77" s="86"/>
      <c r="G77" s="422">
        <f>'[1]11 Numérisation'!D28</f>
        <v>3422</v>
      </c>
      <c r="H77" s="40"/>
    </row>
    <row r="78" spans="1:8" ht="15" customHeight="1">
      <c r="A78" s="40"/>
      <c r="B78" s="29"/>
      <c r="C78" s="29"/>
      <c r="D78" s="257"/>
      <c r="E78" s="250" t="s">
        <v>382</v>
      </c>
      <c r="F78" s="86"/>
      <c r="G78" s="422">
        <f>'[1]11 Numérisation'!B43</f>
        <v>160839</v>
      </c>
      <c r="H78" s="40"/>
    </row>
    <row r="79" spans="1:8" ht="15" customHeight="1">
      <c r="A79" s="40"/>
      <c r="B79" s="29"/>
      <c r="C79" s="29"/>
      <c r="D79" s="257"/>
      <c r="E79" s="250" t="s">
        <v>383</v>
      </c>
      <c r="F79" s="86"/>
      <c r="G79" s="422">
        <f>'[1]11 Numérisation'!B44</f>
        <v>8503</v>
      </c>
      <c r="H79" s="40"/>
    </row>
    <row r="80" spans="1:8" ht="15" customHeight="1">
      <c r="A80" s="40"/>
      <c r="B80" s="29"/>
      <c r="C80" s="29"/>
      <c r="D80" s="257"/>
      <c r="E80" s="250"/>
      <c r="F80" s="86"/>
      <c r="G80" s="433"/>
      <c r="H80" s="40"/>
    </row>
    <row r="81" spans="1:8" ht="15" customHeight="1">
      <c r="A81" s="40"/>
      <c r="B81" s="40"/>
      <c r="C81" s="40"/>
      <c r="D81" s="257"/>
      <c r="E81" s="253" t="s">
        <v>384</v>
      </c>
      <c r="F81" s="86"/>
      <c r="G81" s="281"/>
      <c r="H81" s="40"/>
    </row>
    <row r="82" spans="1:8" ht="29.25" customHeight="1">
      <c r="A82" s="40"/>
      <c r="B82" s="40"/>
      <c r="C82" s="40"/>
      <c r="D82" s="257"/>
      <c r="E82" s="250" t="s">
        <v>385</v>
      </c>
      <c r="F82" s="86"/>
      <c r="G82" s="434" t="str">
        <f>'[1]13 Site internet'!B6</f>
        <v>www.archives.cotedor.fr</v>
      </c>
      <c r="H82" s="40"/>
    </row>
    <row r="83" spans="1:8" ht="15" customHeight="1">
      <c r="A83" s="40"/>
      <c r="B83" s="40"/>
      <c r="C83" s="40"/>
      <c r="D83" s="257"/>
      <c r="E83" s="250" t="s">
        <v>476</v>
      </c>
      <c r="F83" s="86"/>
      <c r="G83" s="450" t="s">
        <v>29</v>
      </c>
      <c r="H83" s="40"/>
    </row>
    <row r="84" spans="1:8" ht="16.5" customHeight="1">
      <c r="A84" s="40"/>
      <c r="B84" s="40"/>
      <c r="C84" s="40"/>
      <c r="D84" s="257"/>
      <c r="E84" s="251" t="s">
        <v>386</v>
      </c>
      <c r="F84" s="86"/>
      <c r="G84" s="422">
        <f>'[1]11 Numérisation'!D41</f>
        <v>6976178</v>
      </c>
      <c r="H84" s="40"/>
    </row>
    <row r="85" spans="1:8" ht="15" customHeight="1">
      <c r="A85" s="40"/>
      <c r="B85" s="40"/>
      <c r="C85" s="40"/>
      <c r="D85" s="257"/>
      <c r="E85" s="250" t="s">
        <v>380</v>
      </c>
      <c r="F85" s="86"/>
      <c r="G85" s="422">
        <f>'[1]11 Numérisation'!D42</f>
        <v>6003360</v>
      </c>
      <c r="H85" s="40"/>
    </row>
    <row r="86" spans="1:8" ht="15" customHeight="1">
      <c r="A86" s="40"/>
      <c r="B86" s="40"/>
      <c r="C86" s="40"/>
      <c r="D86" s="257"/>
      <c r="E86" s="258" t="s">
        <v>387</v>
      </c>
      <c r="F86" s="86"/>
      <c r="G86" s="432">
        <f>G84/G75</f>
        <v>0.9918901964620452</v>
      </c>
      <c r="H86" s="40"/>
    </row>
    <row r="87" spans="1:8" ht="15" customHeight="1">
      <c r="A87" s="40"/>
      <c r="B87" s="40"/>
      <c r="C87" s="40"/>
      <c r="D87" s="257"/>
      <c r="E87" s="250" t="s">
        <v>388</v>
      </c>
      <c r="F87" s="86"/>
      <c r="G87" s="422">
        <f>'[1]11 Numérisation'!D43</f>
        <v>30790</v>
      </c>
      <c r="H87" s="40"/>
    </row>
    <row r="88" spans="1:8" ht="15" customHeight="1">
      <c r="A88" s="40"/>
      <c r="B88" s="40"/>
      <c r="C88" s="40"/>
      <c r="D88" s="257"/>
      <c r="E88" s="250" t="s">
        <v>383</v>
      </c>
      <c r="F88" s="86"/>
      <c r="G88" s="422">
        <f>'[1]11 Numérisation'!D44</f>
        <v>8503</v>
      </c>
      <c r="H88" s="40"/>
    </row>
    <row r="89" spans="1:8" ht="15.75" customHeight="1">
      <c r="A89" s="659" t="s">
        <v>389</v>
      </c>
      <c r="B89" s="659"/>
      <c r="C89" s="659"/>
      <c r="D89" s="659"/>
      <c r="E89" s="659"/>
      <c r="F89" s="86"/>
      <c r="G89" s="432">
        <f>G87/G78</f>
        <v>0.19143366969453926</v>
      </c>
      <c r="H89" s="40"/>
    </row>
    <row r="90" spans="1:8" ht="15" customHeight="1">
      <c r="A90" s="40"/>
      <c r="B90" s="40"/>
      <c r="C90" s="40"/>
      <c r="D90" s="257"/>
      <c r="E90" s="250" t="s">
        <v>390</v>
      </c>
      <c r="F90" s="86"/>
      <c r="G90" s="422">
        <f>'[1]11 Numérisation'!C41</f>
        <v>7015601</v>
      </c>
      <c r="H90" s="40"/>
    </row>
    <row r="91" spans="1:8" ht="15" customHeight="1">
      <c r="A91" s="660" t="s">
        <v>391</v>
      </c>
      <c r="B91" s="660"/>
      <c r="C91" s="660"/>
      <c r="D91" s="660"/>
      <c r="E91" s="660"/>
      <c r="F91" s="86"/>
      <c r="G91" s="432">
        <f>G90/G75</f>
        <v>0.997495455848363</v>
      </c>
      <c r="H91" s="40"/>
    </row>
    <row r="92" spans="1:8" ht="15" customHeight="1">
      <c r="A92" s="40"/>
      <c r="B92" s="40"/>
      <c r="C92" s="40"/>
      <c r="D92" s="257"/>
      <c r="E92" s="250" t="s">
        <v>392</v>
      </c>
      <c r="F92" s="86"/>
      <c r="G92" s="422">
        <f>'[1]11 Numérisation'!C43</f>
        <v>30790</v>
      </c>
      <c r="H92" s="40"/>
    </row>
    <row r="93" spans="1:8" ht="15" customHeight="1">
      <c r="A93" s="40"/>
      <c r="B93" s="40"/>
      <c r="C93" s="40"/>
      <c r="D93" s="257"/>
      <c r="E93" s="250" t="s">
        <v>393</v>
      </c>
      <c r="F93" s="86"/>
      <c r="G93" s="432">
        <f>G92/G78</f>
        <v>0.19143366969453926</v>
      </c>
      <c r="H93" s="40"/>
    </row>
    <row r="94" spans="1:8" ht="15" customHeight="1">
      <c r="A94" s="40"/>
      <c r="B94" s="40"/>
      <c r="C94" s="40"/>
      <c r="D94" s="257"/>
      <c r="E94" s="29"/>
      <c r="F94" s="86"/>
      <c r="G94" s="281"/>
      <c r="H94" s="40"/>
    </row>
    <row r="95" spans="1:8" ht="15" customHeight="1">
      <c r="A95" s="40"/>
      <c r="B95" s="40"/>
      <c r="C95" s="40"/>
      <c r="D95" s="257"/>
      <c r="E95" s="253" t="s">
        <v>394</v>
      </c>
      <c r="F95" s="86"/>
      <c r="G95" s="281"/>
      <c r="H95" s="40"/>
    </row>
    <row r="96" spans="1:8" ht="15" customHeight="1">
      <c r="A96" s="40"/>
      <c r="B96" s="40"/>
      <c r="C96" s="40"/>
      <c r="D96" s="257"/>
      <c r="E96" s="259" t="s">
        <v>395</v>
      </c>
      <c r="F96" s="86"/>
      <c r="G96" s="422">
        <f>'[1]12 Communication'!E17</f>
        <v>723</v>
      </c>
      <c r="H96" s="40"/>
    </row>
    <row r="97" spans="1:8" ht="15" customHeight="1">
      <c r="A97" s="40"/>
      <c r="B97" s="40"/>
      <c r="C97" s="40"/>
      <c r="D97" s="257"/>
      <c r="E97" s="259" t="s">
        <v>396</v>
      </c>
      <c r="F97" s="86"/>
      <c r="G97" s="422">
        <f>'[1]12 Communication'!E19</f>
        <v>205</v>
      </c>
      <c r="H97" s="40"/>
    </row>
    <row r="98" spans="1:8" ht="15" customHeight="1">
      <c r="A98" s="40"/>
      <c r="B98" s="40"/>
      <c r="C98" s="40"/>
      <c r="D98" s="257"/>
      <c r="E98" s="259" t="s">
        <v>397</v>
      </c>
      <c r="F98" s="86"/>
      <c r="G98" s="432">
        <f>G97/G96</f>
        <v>0.2835408022130014</v>
      </c>
      <c r="H98" s="40"/>
    </row>
    <row r="99" spans="1:8" ht="15" customHeight="1">
      <c r="A99" s="40"/>
      <c r="B99" s="40"/>
      <c r="C99" s="40"/>
      <c r="D99" s="257"/>
      <c r="E99" s="259" t="s">
        <v>398</v>
      </c>
      <c r="F99" s="86"/>
      <c r="G99" s="422">
        <f>'[1]12 Communication'!E18</f>
        <v>488</v>
      </c>
      <c r="H99" s="40"/>
    </row>
    <row r="100" spans="1:8" ht="15" customHeight="1">
      <c r="A100" s="40"/>
      <c r="B100" s="40"/>
      <c r="C100" s="40"/>
      <c r="D100" s="257"/>
      <c r="E100" s="259" t="s">
        <v>397</v>
      </c>
      <c r="F100" s="86"/>
      <c r="G100" s="432">
        <f>G99/G96</f>
        <v>0.6749654218533887</v>
      </c>
      <c r="H100" s="40"/>
    </row>
    <row r="101" spans="1:8" ht="15" customHeight="1">
      <c r="A101" s="40"/>
      <c r="B101" s="40"/>
      <c r="C101" s="40"/>
      <c r="D101" s="257"/>
      <c r="E101" s="259" t="s">
        <v>402</v>
      </c>
      <c r="F101" s="86"/>
      <c r="G101" s="422">
        <f>'[1]12 Communication'!E21</f>
        <v>30</v>
      </c>
      <c r="H101" s="40"/>
    </row>
    <row r="102" spans="1:8" ht="15" customHeight="1">
      <c r="A102" s="40"/>
      <c r="B102" s="40"/>
      <c r="C102" s="40"/>
      <c r="D102" s="257"/>
      <c r="E102" s="259" t="s">
        <v>397</v>
      </c>
      <c r="F102" s="86"/>
      <c r="G102" s="432">
        <f>G101/G96</f>
        <v>0.04149377593360996</v>
      </c>
      <c r="H102" s="40"/>
    </row>
    <row r="103" spans="1:8" ht="15" customHeight="1">
      <c r="A103" s="40"/>
      <c r="B103" s="40"/>
      <c r="C103" s="40"/>
      <c r="D103" s="257"/>
      <c r="E103" s="259" t="s">
        <v>403</v>
      </c>
      <c r="F103" s="86"/>
      <c r="G103" s="422">
        <f>'[1]12 Communication'!E15</f>
        <v>3922</v>
      </c>
      <c r="H103" s="40"/>
    </row>
    <row r="104" spans="1:8" ht="15" customHeight="1">
      <c r="A104" s="40"/>
      <c r="B104" s="40"/>
      <c r="C104" s="40"/>
      <c r="D104" s="257"/>
      <c r="E104" s="259" t="s">
        <v>404</v>
      </c>
      <c r="F104" s="86"/>
      <c r="G104" s="422">
        <f>'[1]12 Communication'!E25</f>
        <v>19220</v>
      </c>
      <c r="H104" s="40"/>
    </row>
    <row r="105" spans="1:8" ht="15" customHeight="1">
      <c r="A105" s="40"/>
      <c r="B105" s="40"/>
      <c r="C105" s="40"/>
      <c r="D105" s="257"/>
      <c r="E105" s="259" t="s">
        <v>405</v>
      </c>
      <c r="F105" s="86"/>
      <c r="G105" s="422">
        <f>'[1]12 Communication'!E43</f>
        <v>753</v>
      </c>
      <c r="H105" s="40"/>
    </row>
    <row r="106" spans="1:8" ht="15" customHeight="1">
      <c r="A106" s="40"/>
      <c r="B106" s="40"/>
      <c r="C106" s="40"/>
      <c r="D106" s="257"/>
      <c r="E106" s="259" t="s">
        <v>406</v>
      </c>
      <c r="F106" s="86"/>
      <c r="G106" s="422">
        <f>'[1]12 Communication'!E38</f>
        <v>1</v>
      </c>
      <c r="H106" s="40"/>
    </row>
    <row r="107" spans="1:8" ht="15" customHeight="1">
      <c r="A107" s="40"/>
      <c r="B107" s="40"/>
      <c r="C107" s="40"/>
      <c r="D107" s="257"/>
      <c r="E107" s="259" t="s">
        <v>407</v>
      </c>
      <c r="F107" s="86"/>
      <c r="G107" s="422">
        <f>'[1]12 Communication'!E39</f>
        <v>1</v>
      </c>
      <c r="H107" s="40"/>
    </row>
    <row r="108" spans="1:8" ht="15" customHeight="1">
      <c r="A108" s="40"/>
      <c r="B108" s="40"/>
      <c r="C108" s="40"/>
      <c r="D108" s="257"/>
      <c r="E108" s="259" t="s">
        <v>408</v>
      </c>
      <c r="F108" s="86"/>
      <c r="G108" s="422">
        <f>'[1]12 Communication'!E40</f>
        <v>0</v>
      </c>
      <c r="H108" s="40"/>
    </row>
    <row r="109" spans="1:8" ht="15" customHeight="1">
      <c r="A109" s="40"/>
      <c r="B109" s="40"/>
      <c r="C109" s="40"/>
      <c r="D109" s="257"/>
      <c r="E109" s="29"/>
      <c r="F109" s="86"/>
      <c r="G109" s="281"/>
      <c r="H109" s="40"/>
    </row>
    <row r="110" spans="1:8" ht="15" customHeight="1">
      <c r="A110" s="40"/>
      <c r="B110" s="40"/>
      <c r="C110" s="40"/>
      <c r="D110" s="257"/>
      <c r="E110" s="253" t="s">
        <v>409</v>
      </c>
      <c r="F110" s="86"/>
      <c r="G110" s="281"/>
      <c r="H110" s="40"/>
    </row>
    <row r="111" spans="1:8" ht="15" customHeight="1">
      <c r="A111" s="40"/>
      <c r="B111" s="40"/>
      <c r="C111" s="40"/>
      <c r="D111" s="257"/>
      <c r="E111" s="260" t="s">
        <v>410</v>
      </c>
      <c r="F111" s="86"/>
      <c r="G111" s="422">
        <f>'[1]13 Site internet'!B17</f>
        <v>30940391</v>
      </c>
      <c r="H111" s="40"/>
    </row>
    <row r="112" spans="1:8" ht="15" customHeight="1">
      <c r="A112" s="40"/>
      <c r="B112" s="40"/>
      <c r="C112" s="40"/>
      <c r="D112" s="257"/>
      <c r="E112" s="260" t="s">
        <v>417</v>
      </c>
      <c r="F112" s="86"/>
      <c r="G112" s="422">
        <f>'[1]13 Site internet'!B18</f>
        <v>271585</v>
      </c>
      <c r="H112" s="40"/>
    </row>
    <row r="113" spans="1:8" ht="15" customHeight="1">
      <c r="A113" s="40"/>
      <c r="B113" s="40"/>
      <c r="C113" s="40"/>
      <c r="D113" s="257"/>
      <c r="E113" s="260" t="s">
        <v>418</v>
      </c>
      <c r="F113" s="86"/>
      <c r="G113" s="422">
        <f>'[1]13 Site internet'!B19</f>
        <v>96576</v>
      </c>
      <c r="H113" s="40"/>
    </row>
    <row r="114" spans="1:8" ht="15" customHeight="1">
      <c r="A114" s="40"/>
      <c r="B114" s="40"/>
      <c r="C114" s="40"/>
      <c r="D114" s="257"/>
      <c r="E114" s="29"/>
      <c r="F114" s="86"/>
      <c r="G114" s="281"/>
      <c r="H114" s="40"/>
    </row>
    <row r="115" spans="1:8" ht="15" customHeight="1">
      <c r="A115" s="40"/>
      <c r="B115" s="40"/>
      <c r="C115" s="40"/>
      <c r="D115" s="257"/>
      <c r="E115" s="253" t="s">
        <v>419</v>
      </c>
      <c r="F115" s="86"/>
      <c r="G115" s="281"/>
      <c r="H115" s="40"/>
    </row>
    <row r="116" spans="1:8" ht="15" customHeight="1">
      <c r="A116" s="40"/>
      <c r="B116" s="40"/>
      <c r="C116" s="40"/>
      <c r="D116" s="257"/>
      <c r="E116" s="260" t="s">
        <v>461</v>
      </c>
      <c r="F116" s="86"/>
      <c r="G116" s="423">
        <f>'[1]14 Valorisation'!G7</f>
        <v>4</v>
      </c>
      <c r="H116" s="40"/>
    </row>
    <row r="117" spans="1:8" ht="15" customHeight="1">
      <c r="A117" s="40"/>
      <c r="B117" s="40"/>
      <c r="C117" s="40"/>
      <c r="D117" s="257"/>
      <c r="E117" s="260" t="s">
        <v>462</v>
      </c>
      <c r="F117" s="86"/>
      <c r="G117" s="422">
        <f>'[1]14 Valorisation'!H52</f>
        <v>5000</v>
      </c>
      <c r="H117" s="40"/>
    </row>
    <row r="118" spans="1:8" ht="15" customHeight="1">
      <c r="A118" s="40"/>
      <c r="B118" s="40"/>
      <c r="C118" s="40"/>
      <c r="D118" s="257"/>
      <c r="E118" s="260" t="s">
        <v>463</v>
      </c>
      <c r="F118" s="86"/>
      <c r="G118" s="423">
        <f>'[1]14 Valorisation'!H53</f>
        <v>898</v>
      </c>
      <c r="H118" s="40"/>
    </row>
    <row r="119" spans="1:8" ht="26.25" customHeight="1">
      <c r="A119" s="655" t="s">
        <v>464</v>
      </c>
      <c r="B119" s="655"/>
      <c r="C119" s="655"/>
      <c r="D119" s="655"/>
      <c r="E119" s="655"/>
      <c r="F119" s="86"/>
      <c r="G119" s="422">
        <f>'[1]14 Valorisation'!H56</f>
        <v>4</v>
      </c>
      <c r="H119" s="40"/>
    </row>
    <row r="120" spans="1:8" ht="15" customHeight="1">
      <c r="A120" s="40"/>
      <c r="B120" s="40"/>
      <c r="C120" s="40"/>
      <c r="D120" s="257"/>
      <c r="E120" s="260" t="s">
        <v>572</v>
      </c>
      <c r="F120" s="86"/>
      <c r="G120" s="422">
        <f>'[1]14 Valorisation'!G8</f>
        <v>1</v>
      </c>
      <c r="H120" s="40"/>
    </row>
    <row r="121" spans="1:8" ht="15" customHeight="1">
      <c r="A121" s="40"/>
      <c r="B121" s="40"/>
      <c r="C121" s="40"/>
      <c r="D121" s="257"/>
      <c r="E121" s="260" t="s">
        <v>584</v>
      </c>
      <c r="F121" s="86"/>
      <c r="G121" s="422">
        <f>'[1]14 Valorisation'!G9:H9</f>
        <v>6</v>
      </c>
      <c r="H121" s="40"/>
    </row>
    <row r="122" spans="1:8" ht="15" customHeight="1">
      <c r="A122" s="40"/>
      <c r="B122" s="40"/>
      <c r="C122" s="40"/>
      <c r="D122" s="257"/>
      <c r="E122" s="260" t="s">
        <v>465</v>
      </c>
      <c r="F122" s="86"/>
      <c r="G122" s="422">
        <f>'[1]14 Valorisation'!H150</f>
        <v>904</v>
      </c>
      <c r="H122" s="40"/>
    </row>
    <row r="123" spans="1:8" ht="15" customHeight="1">
      <c r="A123" s="40"/>
      <c r="B123" s="40"/>
      <c r="C123" s="40"/>
      <c r="D123" s="257"/>
      <c r="E123" s="260" t="s">
        <v>466</v>
      </c>
      <c r="F123" s="86"/>
      <c r="G123" s="422">
        <f>'[1]14 Valorisation'!H116</f>
        <v>3045</v>
      </c>
      <c r="H123" s="40"/>
    </row>
    <row r="124" spans="1:9" ht="24.75" customHeight="1">
      <c r="A124" s="656" t="s">
        <v>561</v>
      </c>
      <c r="B124" s="656"/>
      <c r="C124" s="656"/>
      <c r="D124" s="656"/>
      <c r="E124" s="656"/>
      <c r="F124" s="469"/>
      <c r="G124" s="422">
        <f>SUM('[1]12 Communication'!E15,'[1]14 Valorisation'!H52,'[1]14 Valorisation'!H116,('[1]14 Valorisation'!H150-'[1]14 Valorisation'!H53))</f>
        <v>11973</v>
      </c>
      <c r="H124" s="469"/>
      <c r="I124" s="469"/>
    </row>
  </sheetData>
  <mergeCells count="11">
    <mergeCell ref="C2:D2"/>
    <mergeCell ref="A32:E32"/>
    <mergeCell ref="H32:L32"/>
    <mergeCell ref="A36:E36"/>
    <mergeCell ref="H36:L36"/>
    <mergeCell ref="A119:E119"/>
    <mergeCell ref="A124:E124"/>
    <mergeCell ref="A58:E58"/>
    <mergeCell ref="A59:E59"/>
    <mergeCell ref="A89:E89"/>
    <mergeCell ref="A91:E9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="120" zoomScaleNormal="120" zoomScaleSheetLayoutView="100" zoomScalePageLayoutView="0" workbookViewId="0" topLeftCell="A1">
      <pane ySplit="7" topLeftCell="BM8" activePane="bottomLeft" state="frozen"/>
      <selection pane="topLeft" activeCell="F4" sqref="F4:H6"/>
      <selection pane="bottomLeft" activeCell="C10" sqref="C10"/>
    </sheetView>
  </sheetViews>
  <sheetFormatPr defaultColWidth="11.140625" defaultRowHeight="14.25" customHeight="1"/>
  <cols>
    <col min="1" max="1" width="11.140625" style="4" customWidth="1"/>
    <col min="2" max="2" width="3.00390625" style="4" customWidth="1"/>
    <col min="3" max="3" width="22.8515625" style="4" customWidth="1"/>
    <col min="4" max="5" width="11.140625" style="4" customWidth="1"/>
    <col min="6" max="6" width="27.140625" style="4" customWidth="1"/>
    <col min="7" max="7" width="1.7109375" style="4" customWidth="1"/>
    <col min="8" max="8" width="2.7109375" style="4" customWidth="1"/>
    <col min="9" max="16384" width="11.140625" style="4" customWidth="1"/>
  </cols>
  <sheetData>
    <row r="1" spans="1:7" ht="16.5" customHeight="1">
      <c r="A1" s="549" t="s">
        <v>469</v>
      </c>
      <c r="B1" s="549"/>
      <c r="C1" s="549"/>
      <c r="D1" s="549"/>
      <c r="E1" s="549"/>
      <c r="F1" s="549"/>
      <c r="G1" s="23"/>
    </row>
    <row r="2" ht="16.5" customHeight="1">
      <c r="A2" s="24"/>
    </row>
    <row r="3" ht="16.5" customHeight="1">
      <c r="A3" s="24"/>
    </row>
    <row r="4" ht="16.5" customHeight="1">
      <c r="A4" s="24"/>
    </row>
    <row r="6" spans="1:7" ht="15" customHeight="1">
      <c r="A6" s="25" t="s">
        <v>1078</v>
      </c>
      <c r="B6" s="26"/>
      <c r="C6" s="26"/>
      <c r="D6" s="26"/>
      <c r="E6" s="26"/>
      <c r="F6" s="27"/>
      <c r="G6" s="28"/>
    </row>
    <row r="7" spans="1:7" ht="9" customHeight="1">
      <c r="A7" s="27"/>
      <c r="B7" s="27"/>
      <c r="C7" s="27"/>
      <c r="D7" s="27"/>
      <c r="E7" s="27"/>
      <c r="F7" s="27"/>
      <c r="G7" s="28"/>
    </row>
    <row r="8" spans="1:6" ht="15" customHeight="1">
      <c r="A8" s="27"/>
      <c r="B8" s="27"/>
      <c r="C8" s="27"/>
      <c r="D8" s="27"/>
      <c r="E8" s="27"/>
      <c r="F8" s="27"/>
    </row>
    <row r="9" spans="1:6" ht="15" customHeight="1">
      <c r="A9" s="29"/>
      <c r="B9" s="30"/>
      <c r="C9" s="29"/>
      <c r="D9" s="29"/>
      <c r="E9" s="29"/>
      <c r="F9" s="27"/>
    </row>
    <row r="10" spans="1:6" ht="15" customHeight="1">
      <c r="A10" s="29"/>
      <c r="B10" s="30" t="s">
        <v>1079</v>
      </c>
      <c r="C10" s="29" t="s">
        <v>1081</v>
      </c>
      <c r="D10" s="29"/>
      <c r="E10" s="29"/>
      <c r="F10" s="27"/>
    </row>
    <row r="11" spans="1:6" ht="15" customHeight="1">
      <c r="A11" s="29"/>
      <c r="B11" s="30" t="s">
        <v>1080</v>
      </c>
      <c r="C11" s="29" t="s">
        <v>1082</v>
      </c>
      <c r="D11" s="29"/>
      <c r="E11" s="29"/>
      <c r="F11" s="27"/>
    </row>
    <row r="12" spans="1:6" ht="15" customHeight="1">
      <c r="A12" s="29"/>
      <c r="B12" s="30" t="s">
        <v>453</v>
      </c>
      <c r="C12" s="29" t="s">
        <v>1083</v>
      </c>
      <c r="D12" s="29"/>
      <c r="E12" s="29"/>
      <c r="F12" s="27"/>
    </row>
    <row r="13" spans="1:6" ht="15" customHeight="1">
      <c r="A13" s="29"/>
      <c r="B13" s="30" t="s">
        <v>454</v>
      </c>
      <c r="C13" s="29" t="s">
        <v>1084</v>
      </c>
      <c r="D13" s="29"/>
      <c r="E13" s="29"/>
      <c r="F13" s="27"/>
    </row>
    <row r="14" spans="1:6" ht="15" customHeight="1">
      <c r="A14" s="29"/>
      <c r="B14" s="30" t="s">
        <v>455</v>
      </c>
      <c r="C14" s="29" t="s">
        <v>1085</v>
      </c>
      <c r="D14" s="29"/>
      <c r="E14" s="29"/>
      <c r="F14" s="27"/>
    </row>
    <row r="15" spans="1:6" ht="15" customHeight="1">
      <c r="A15" s="29"/>
      <c r="B15" s="30" t="s">
        <v>456</v>
      </c>
      <c r="C15" s="29" t="s">
        <v>1087</v>
      </c>
      <c r="D15" s="29"/>
      <c r="E15" s="29"/>
      <c r="F15" s="27"/>
    </row>
    <row r="16" spans="1:6" ht="15" customHeight="1">
      <c r="A16" s="29"/>
      <c r="B16" s="30" t="s">
        <v>1086</v>
      </c>
      <c r="C16" s="29" t="s">
        <v>1088</v>
      </c>
      <c r="D16" s="29"/>
      <c r="E16" s="29"/>
      <c r="F16" s="27"/>
    </row>
    <row r="17" spans="1:6" ht="15" customHeight="1">
      <c r="A17" s="29"/>
      <c r="B17" s="30" t="s">
        <v>457</v>
      </c>
      <c r="C17" s="29" t="s">
        <v>1090</v>
      </c>
      <c r="D17" s="29"/>
      <c r="E17" s="29"/>
      <c r="F17" s="27"/>
    </row>
    <row r="18" spans="1:6" ht="15" customHeight="1">
      <c r="A18" s="29"/>
      <c r="B18" s="30" t="s">
        <v>1089</v>
      </c>
      <c r="C18" s="29" t="s">
        <v>1091</v>
      </c>
      <c r="D18" s="29"/>
      <c r="E18" s="29"/>
      <c r="F18" s="27"/>
    </row>
    <row r="19" spans="1:6" ht="15" customHeight="1">
      <c r="A19" s="29"/>
      <c r="B19" s="30" t="s">
        <v>458</v>
      </c>
      <c r="C19" s="29" t="s">
        <v>1098</v>
      </c>
      <c r="D19" s="29"/>
      <c r="E19" s="29"/>
      <c r="F19" s="27"/>
    </row>
    <row r="20" spans="1:6" ht="15" customHeight="1">
      <c r="A20" s="29"/>
      <c r="B20" s="30" t="s">
        <v>459</v>
      </c>
      <c r="C20" s="29" t="s">
        <v>1100</v>
      </c>
      <c r="D20" s="29"/>
      <c r="E20" s="29"/>
      <c r="F20" s="27"/>
    </row>
    <row r="21" spans="1:6" ht="15" customHeight="1">
      <c r="A21" s="29"/>
      <c r="B21" s="31" t="s">
        <v>1099</v>
      </c>
      <c r="C21" s="29" t="s">
        <v>1101</v>
      </c>
      <c r="D21" s="29"/>
      <c r="E21" s="29"/>
      <c r="F21" s="29"/>
    </row>
    <row r="22" spans="1:7" ht="15" customHeight="1">
      <c r="A22" s="29"/>
      <c r="B22" s="32">
        <v>13</v>
      </c>
      <c r="C22" s="29" t="s">
        <v>1102</v>
      </c>
      <c r="D22" s="29"/>
      <c r="E22" s="29"/>
      <c r="F22" s="29"/>
      <c r="G22" s="28"/>
    </row>
    <row r="23" spans="1:7" ht="15" customHeight="1">
      <c r="A23" s="29"/>
      <c r="B23" s="33"/>
      <c r="C23" s="29"/>
      <c r="D23" s="29"/>
      <c r="E23" s="29"/>
      <c r="F23" s="29"/>
      <c r="G23" s="28"/>
    </row>
    <row r="24" spans="1:7" ht="15" customHeight="1">
      <c r="A24" s="29"/>
      <c r="B24" s="33"/>
      <c r="C24" s="29"/>
      <c r="D24" s="29"/>
      <c r="E24" s="29"/>
      <c r="F24" s="29"/>
      <c r="G24" s="28"/>
    </row>
  </sheetData>
  <sheetProtection selectLockedCells="1" selectUnlockedCells="1"/>
  <mergeCells count="1">
    <mergeCell ref="A1:F1"/>
  </mergeCells>
  <printOptions horizontalCentered="1"/>
  <pageMargins left="0.6888888888888889" right="0.6888888888888889" top="0.6888888888888889" bottom="0.6888888888888889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9"/>
  <sheetViews>
    <sheetView zoomScale="130" zoomScaleNormal="130" zoomScaleSheetLayoutView="100" zoomScalePageLayoutView="0" workbookViewId="0" topLeftCell="A1">
      <pane ySplit="1" topLeftCell="BM2" activePane="bottomLeft" state="frozen"/>
      <selection pane="topLeft" activeCell="F4" sqref="F4:H6"/>
      <selection pane="bottomLeft" activeCell="A2" sqref="A2"/>
    </sheetView>
  </sheetViews>
  <sheetFormatPr defaultColWidth="11.421875" defaultRowHeight="15" customHeight="1"/>
  <cols>
    <col min="1" max="1" width="21.421875" style="12" customWidth="1"/>
    <col min="2" max="2" width="24.140625" style="12" bestFit="1" customWidth="1"/>
    <col min="3" max="3" width="14.00390625" style="12" customWidth="1"/>
    <col min="4" max="4" width="23.421875" style="12" bestFit="1" customWidth="1"/>
    <col min="5" max="5" width="4.140625" style="12" customWidth="1"/>
    <col min="6" max="16384" width="11.421875" style="12" customWidth="1"/>
  </cols>
  <sheetData>
    <row r="1" spans="1:4" ht="15" customHeight="1">
      <c r="A1" s="550" t="s">
        <v>420</v>
      </c>
      <c r="B1" s="550"/>
      <c r="C1" s="550"/>
      <c r="D1" s="550"/>
    </row>
    <row r="3" spans="1:4" ht="15" customHeight="1">
      <c r="A3" s="45" t="s">
        <v>650</v>
      </c>
      <c r="C3" s="18"/>
      <c r="D3" s="18"/>
    </row>
    <row r="4" spans="1:4" ht="15" customHeight="1">
      <c r="A4" s="45"/>
      <c r="C4" s="18"/>
      <c r="D4" s="18"/>
    </row>
    <row r="5" spans="1:4" ht="15" customHeight="1">
      <c r="A5" s="551" t="s">
        <v>651</v>
      </c>
      <c r="B5" s="551"/>
      <c r="C5" s="551"/>
      <c r="D5" s="18"/>
    </row>
    <row r="6" spans="1:4" ht="15" customHeight="1">
      <c r="A6" s="545" t="s">
        <v>652</v>
      </c>
      <c r="B6" s="545"/>
      <c r="C6" s="545"/>
      <c r="D6" s="378">
        <v>719551.61</v>
      </c>
    </row>
    <row r="7" spans="1:4" ht="15" customHeight="1">
      <c r="A7" s="18"/>
      <c r="B7" s="18"/>
      <c r="C7" s="18"/>
      <c r="D7" s="379"/>
    </row>
    <row r="8" spans="1:4" ht="15" customHeight="1">
      <c r="A8" s="551" t="s">
        <v>653</v>
      </c>
      <c r="B8" s="551"/>
      <c r="C8" s="551"/>
      <c r="D8" s="377"/>
    </row>
    <row r="9" spans="1:4" ht="15" customHeight="1">
      <c r="A9" s="545" t="s">
        <v>652</v>
      </c>
      <c r="B9" s="545"/>
      <c r="C9" s="545"/>
      <c r="D9" s="372">
        <f>SUM(D10:D11)</f>
        <v>78787.43000000001</v>
      </c>
    </row>
    <row r="10" spans="1:4" ht="15" customHeight="1">
      <c r="A10" s="552" t="s">
        <v>654</v>
      </c>
      <c r="B10" s="552"/>
      <c r="C10" s="552"/>
      <c r="D10" s="373">
        <v>51448.87</v>
      </c>
    </row>
    <row r="11" spans="1:4" ht="15" customHeight="1">
      <c r="A11" s="552" t="s">
        <v>1104</v>
      </c>
      <c r="B11" s="552"/>
      <c r="C11" s="552"/>
      <c r="D11" s="373">
        <f>208.63+139.17+77.04+25584.24+1329.48</f>
        <v>27338.56</v>
      </c>
    </row>
    <row r="12" spans="1:4" ht="15" customHeight="1">
      <c r="A12" s="18"/>
      <c r="B12" s="442"/>
      <c r="C12" s="22"/>
      <c r="D12" s="48"/>
    </row>
    <row r="13" spans="1:4" ht="15" customHeight="1">
      <c r="A13" s="551" t="s">
        <v>656</v>
      </c>
      <c r="B13" s="551"/>
      <c r="C13" s="551"/>
      <c r="D13" s="48"/>
    </row>
    <row r="14" spans="1:4" ht="15" customHeight="1">
      <c r="A14" s="545" t="s">
        <v>652</v>
      </c>
      <c r="B14" s="545"/>
      <c r="C14" s="545"/>
      <c r="D14" s="372">
        <f>SUM(D15:D16)</f>
        <v>152689.5</v>
      </c>
    </row>
    <row r="15" spans="1:4" ht="15" customHeight="1">
      <c r="A15" s="552" t="s">
        <v>654</v>
      </c>
      <c r="B15" s="552"/>
      <c r="C15" s="552"/>
      <c r="D15" s="373">
        <v>135430.09</v>
      </c>
    </row>
    <row r="16" spans="1:4" ht="15" customHeight="1">
      <c r="A16" s="552" t="s">
        <v>655</v>
      </c>
      <c r="B16" s="552"/>
      <c r="C16" s="552"/>
      <c r="D16" s="373">
        <f>231.6+3858.47+124.23+182.86+480+636+708+1880.79+337.44+982.8+267.6+459.6+3703.9+720+2686.12</f>
        <v>17259.41</v>
      </c>
    </row>
    <row r="17" spans="1:4" ht="15" customHeight="1">
      <c r="A17" s="22"/>
      <c r="B17" s="22"/>
      <c r="C17" s="22"/>
      <c r="D17" s="374"/>
    </row>
    <row r="18" spans="1:4" ht="15" customHeight="1">
      <c r="A18" s="551" t="s">
        <v>657</v>
      </c>
      <c r="B18" s="551"/>
      <c r="C18" s="551"/>
      <c r="D18" s="374"/>
    </row>
    <row r="19" spans="1:4" ht="15" customHeight="1">
      <c r="A19" s="46"/>
      <c r="B19" s="46"/>
      <c r="C19" s="46"/>
      <c r="D19" s="374"/>
    </row>
    <row r="20" spans="1:4" ht="15" customHeight="1">
      <c r="A20" s="553" t="s">
        <v>658</v>
      </c>
      <c r="B20" s="553"/>
      <c r="C20" s="553"/>
      <c r="D20" s="375">
        <v>4141.59</v>
      </c>
    </row>
    <row r="21" spans="1:4" ht="15" customHeight="1">
      <c r="A21" s="553" t="s">
        <v>659</v>
      </c>
      <c r="B21" s="553"/>
      <c r="C21" s="553"/>
      <c r="D21" s="376">
        <v>17437.39</v>
      </c>
    </row>
    <row r="22" spans="1:4" ht="15" customHeight="1">
      <c r="A22" s="553" t="s">
        <v>660</v>
      </c>
      <c r="B22" s="553"/>
      <c r="C22" s="553"/>
      <c r="D22" s="375">
        <v>0</v>
      </c>
    </row>
    <row r="23" spans="1:4" ht="15" customHeight="1">
      <c r="A23" s="553" t="s">
        <v>661</v>
      </c>
      <c r="B23" s="553"/>
      <c r="C23" s="553"/>
      <c r="D23" s="375">
        <v>1716</v>
      </c>
    </row>
    <row r="24" spans="1:4" ht="15" customHeight="1">
      <c r="A24" s="553" t="s">
        <v>991</v>
      </c>
      <c r="B24" s="553"/>
      <c r="C24" s="553"/>
      <c r="D24" s="375">
        <v>2686.12</v>
      </c>
    </row>
    <row r="25" spans="1:4" ht="15" customHeight="1">
      <c r="A25" s="553" t="s">
        <v>662</v>
      </c>
      <c r="B25" s="553"/>
      <c r="C25" s="553"/>
      <c r="D25" s="375">
        <v>25584.24</v>
      </c>
    </row>
    <row r="26" spans="1:4" ht="15" customHeight="1">
      <c r="A26" s="553" t="s">
        <v>663</v>
      </c>
      <c r="B26" s="553"/>
      <c r="C26" s="553"/>
      <c r="D26" s="375">
        <v>1329.48</v>
      </c>
    </row>
    <row r="27" spans="1:4" ht="15" customHeight="1">
      <c r="A27" s="553" t="s">
        <v>664</v>
      </c>
      <c r="B27" s="553"/>
      <c r="C27" s="553"/>
      <c r="D27" s="375">
        <v>24574.44</v>
      </c>
    </row>
    <row r="28" spans="1:4" ht="15" customHeight="1">
      <c r="A28" s="553" t="s">
        <v>665</v>
      </c>
      <c r="B28" s="553"/>
      <c r="C28" s="553"/>
      <c r="D28" s="375">
        <v>7316.5</v>
      </c>
    </row>
    <row r="29" spans="1:4" ht="15" customHeight="1">
      <c r="A29" s="553" t="s">
        <v>1105</v>
      </c>
      <c r="B29" s="553"/>
      <c r="C29" s="553"/>
      <c r="D29" s="375">
        <v>7629.44</v>
      </c>
    </row>
    <row r="30" spans="1:4" ht="15" customHeight="1">
      <c r="A30" s="553" t="s">
        <v>1106</v>
      </c>
      <c r="B30" s="553"/>
      <c r="C30" s="553"/>
      <c r="D30" s="375">
        <v>84934.42</v>
      </c>
    </row>
    <row r="31" spans="1:4" ht="15" customHeight="1">
      <c r="A31" s="553" t="s">
        <v>1107</v>
      </c>
      <c r="B31" s="553"/>
      <c r="C31" s="553"/>
      <c r="D31" s="375" t="s">
        <v>527</v>
      </c>
    </row>
    <row r="32" spans="1:4" ht="15" customHeight="1">
      <c r="A32" s="22"/>
      <c r="B32" s="22"/>
      <c r="C32" s="22"/>
      <c r="D32" s="377"/>
    </row>
    <row r="33" spans="1:4" ht="15" customHeight="1">
      <c r="A33" s="551" t="s">
        <v>666</v>
      </c>
      <c r="B33" s="551"/>
      <c r="C33" s="18"/>
      <c r="D33" s="377"/>
    </row>
    <row r="34" spans="1:4" ht="15" customHeight="1">
      <c r="A34" s="46"/>
      <c r="B34" s="46"/>
      <c r="C34" s="18"/>
      <c r="D34" s="377"/>
    </row>
    <row r="35" spans="1:4" ht="15" customHeight="1">
      <c r="A35" s="545" t="s">
        <v>652</v>
      </c>
      <c r="B35" s="545"/>
      <c r="C35" s="545"/>
      <c r="D35" s="375">
        <v>22892.7</v>
      </c>
    </row>
    <row r="36" spans="1:4" ht="15" customHeight="1">
      <c r="A36" s="22"/>
      <c r="B36" s="22"/>
      <c r="C36" s="22"/>
      <c r="D36" s="49"/>
    </row>
    <row r="37" spans="1:4" ht="15" customHeight="1">
      <c r="A37" s="555" t="s">
        <v>992</v>
      </c>
      <c r="B37" s="555"/>
      <c r="C37" s="22"/>
      <c r="D37" s="49"/>
    </row>
    <row r="38" spans="1:4" ht="15" customHeight="1">
      <c r="A38" s="22"/>
      <c r="B38" s="22"/>
      <c r="C38" s="22"/>
      <c r="D38" s="49"/>
    </row>
    <row r="39" spans="1:4" s="277" customFormat="1" ht="94.5">
      <c r="A39" s="50" t="s">
        <v>667</v>
      </c>
      <c r="B39" s="369" t="s">
        <v>684</v>
      </c>
      <c r="C39" s="369" t="s">
        <v>685</v>
      </c>
      <c r="D39" s="370" t="s">
        <v>683</v>
      </c>
    </row>
    <row r="40" spans="1:4" s="29" customFormat="1" ht="15" customHeight="1">
      <c r="A40" s="51" t="s">
        <v>668</v>
      </c>
      <c r="B40" s="371">
        <v>12600</v>
      </c>
      <c r="C40" s="371">
        <v>2558.9</v>
      </c>
      <c r="D40" s="371">
        <v>1716</v>
      </c>
    </row>
    <row r="41" spans="1:4" s="29" customFormat="1" ht="15" customHeight="1">
      <c r="A41" s="52" t="s">
        <v>669</v>
      </c>
      <c r="B41" s="371">
        <v>23300</v>
      </c>
      <c r="C41" s="371"/>
      <c r="D41" s="371"/>
    </row>
    <row r="42" spans="1:4" s="29" customFormat="1" ht="26.25" customHeight="1">
      <c r="A42" s="52" t="s">
        <v>670</v>
      </c>
      <c r="B42" s="371"/>
      <c r="C42" s="371"/>
      <c r="D42" s="371"/>
    </row>
    <row r="43" spans="1:4" s="29" customFormat="1" ht="15" customHeight="1">
      <c r="A43" s="52" t="s">
        <v>671</v>
      </c>
      <c r="B43" s="371"/>
      <c r="C43" s="371"/>
      <c r="D43" s="371"/>
    </row>
    <row r="44" spans="1:4" s="29" customFormat="1" ht="15" customHeight="1">
      <c r="A44" s="51" t="s">
        <v>672</v>
      </c>
      <c r="B44" s="371">
        <v>1500</v>
      </c>
      <c r="C44" s="371">
        <v>2558.9</v>
      </c>
      <c r="D44" s="371">
        <v>1716</v>
      </c>
    </row>
    <row r="45" spans="1:4" s="29" customFormat="1" ht="26.25" customHeight="1">
      <c r="A45" s="51" t="s">
        <v>673</v>
      </c>
      <c r="B45" s="371">
        <v>24800</v>
      </c>
      <c r="C45" s="371">
        <v>2558.9</v>
      </c>
      <c r="D45" s="371">
        <v>1716</v>
      </c>
    </row>
    <row r="46" s="144" customFormat="1" ht="13.5"/>
    <row r="47" s="29" customFormat="1" ht="15" customHeight="1"/>
    <row r="48" s="29" customFormat="1" ht="15" customHeight="1">
      <c r="A48" s="36" t="s">
        <v>674</v>
      </c>
    </row>
    <row r="49" spans="1:4" ht="127.5" customHeight="1">
      <c r="A49" s="554" t="s">
        <v>0</v>
      </c>
      <c r="B49" s="554"/>
      <c r="C49" s="554"/>
      <c r="D49" s="554"/>
    </row>
  </sheetData>
  <sheetProtection selectLockedCells="1" selectUnlockedCells="1"/>
  <mergeCells count="28">
    <mergeCell ref="A49:D49"/>
    <mergeCell ref="A37:B37"/>
    <mergeCell ref="A26:C26"/>
    <mergeCell ref="A27:C27"/>
    <mergeCell ref="A28:C28"/>
    <mergeCell ref="A29:C29"/>
    <mergeCell ref="A30:C30"/>
    <mergeCell ref="A31:C31"/>
    <mergeCell ref="A24:C24"/>
    <mergeCell ref="A25:C25"/>
    <mergeCell ref="A33:B33"/>
    <mergeCell ref="A35:C35"/>
    <mergeCell ref="A20:C20"/>
    <mergeCell ref="A21:C21"/>
    <mergeCell ref="A22:C22"/>
    <mergeCell ref="A23:C23"/>
    <mergeCell ref="A14:C14"/>
    <mergeCell ref="A15:C15"/>
    <mergeCell ref="A16:C16"/>
    <mergeCell ref="A18:C18"/>
    <mergeCell ref="A9:C9"/>
    <mergeCell ref="A10:C10"/>
    <mergeCell ref="A11:C11"/>
    <mergeCell ref="A13:C13"/>
    <mergeCell ref="A1:D1"/>
    <mergeCell ref="A5:C5"/>
    <mergeCell ref="A6:C6"/>
    <mergeCell ref="A8:C8"/>
  </mergeCells>
  <printOptions horizontalCentered="1"/>
  <pageMargins left="0.6888888888888889" right="0.6888888888888889" top="0.6888888888888889" bottom="0.6888888888888889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="120" zoomScaleNormal="120" zoomScaleSheetLayoutView="100" zoomScalePageLayoutView="0" workbookViewId="0" topLeftCell="A1">
      <pane ySplit="1" topLeftCell="BM2" activePane="bottomLeft" state="frozen"/>
      <selection pane="topLeft" activeCell="F4" sqref="F4:H6"/>
      <selection pane="bottomLeft" activeCell="J5" sqref="J5"/>
    </sheetView>
  </sheetViews>
  <sheetFormatPr defaultColWidth="11.421875" defaultRowHeight="15" customHeight="1"/>
  <cols>
    <col min="1" max="1" width="18.7109375" style="12" customWidth="1"/>
    <col min="2" max="2" width="11.140625" style="12" customWidth="1"/>
    <col min="3" max="3" width="11.7109375" style="12" customWidth="1"/>
    <col min="4" max="4" width="11.57421875" style="12" customWidth="1"/>
    <col min="5" max="5" width="11.140625" style="12" customWidth="1"/>
    <col min="6" max="6" width="11.57421875" style="12" customWidth="1"/>
    <col min="7" max="7" width="11.140625" style="12" customWidth="1"/>
    <col min="8" max="8" width="10.140625" style="12" customWidth="1"/>
    <col min="9" max="9" width="8.7109375" style="12" customWidth="1"/>
    <col min="10" max="16384" width="11.421875" style="12" customWidth="1"/>
  </cols>
  <sheetData>
    <row r="1" spans="1:9" ht="15" customHeight="1">
      <c r="A1" s="550" t="s">
        <v>421</v>
      </c>
      <c r="B1" s="550"/>
      <c r="C1" s="550"/>
      <c r="D1" s="550"/>
      <c r="E1" s="550"/>
      <c r="F1" s="550"/>
      <c r="G1" s="550"/>
      <c r="H1" s="550"/>
      <c r="I1" s="35"/>
    </row>
    <row r="2" spans="7:9" ht="15" customHeight="1">
      <c r="G2" s="18"/>
      <c r="H2" s="18"/>
      <c r="I2" s="18"/>
    </row>
    <row r="3" spans="7:9" ht="15" customHeight="1">
      <c r="G3" s="18"/>
      <c r="H3" s="18"/>
      <c r="I3" s="18"/>
    </row>
    <row r="4" spans="1:9" ht="15" customHeight="1">
      <c r="A4" s="556" t="s">
        <v>993</v>
      </c>
      <c r="B4" s="556"/>
      <c r="C4" s="556"/>
      <c r="D4" s="556"/>
      <c r="E4" s="386">
        <v>23</v>
      </c>
      <c r="F4" s="480"/>
      <c r="G4" s="478"/>
      <c r="H4" s="478"/>
      <c r="I4" s="18"/>
    </row>
    <row r="5" spans="2:8" ht="15" customHeight="1">
      <c r="B5" s="12" t="s">
        <v>676</v>
      </c>
      <c r="E5" s="385">
        <v>4</v>
      </c>
      <c r="F5" s="479"/>
      <c r="G5" s="478"/>
      <c r="H5" s="478"/>
    </row>
    <row r="6" spans="2:8" ht="15" customHeight="1">
      <c r="B6" s="12" t="s">
        <v>677</v>
      </c>
      <c r="E6" s="385">
        <v>19</v>
      </c>
      <c r="F6" s="479"/>
      <c r="G6" s="478"/>
      <c r="H6" s="478"/>
    </row>
    <row r="7" spans="7:9" ht="15" customHeight="1">
      <c r="G7" s="18"/>
      <c r="H7" s="18"/>
      <c r="I7" s="18"/>
    </row>
    <row r="8" spans="1:9" ht="15" customHeight="1">
      <c r="A8" s="45" t="s">
        <v>85</v>
      </c>
      <c r="G8" s="18"/>
      <c r="H8" s="18"/>
      <c r="I8" s="18"/>
    </row>
    <row r="9" spans="7:9" ht="15" customHeight="1">
      <c r="G9" s="18"/>
      <c r="H9" s="18"/>
      <c r="I9" s="18"/>
    </row>
    <row r="10" spans="1:9" ht="26.25" customHeight="1">
      <c r="A10" s="53" t="s">
        <v>1103</v>
      </c>
      <c r="B10" s="54" t="s">
        <v>86</v>
      </c>
      <c r="C10" s="54" t="s">
        <v>87</v>
      </c>
      <c r="D10" s="54" t="s">
        <v>88</v>
      </c>
      <c r="E10" s="54" t="s">
        <v>89</v>
      </c>
      <c r="F10" s="54" t="s">
        <v>90</v>
      </c>
      <c r="G10" s="54" t="s">
        <v>91</v>
      </c>
      <c r="H10" s="54" t="s">
        <v>92</v>
      </c>
      <c r="I10" s="18"/>
    </row>
    <row r="11" spans="1:9" ht="15" customHeight="1">
      <c r="A11" s="55" t="s">
        <v>93</v>
      </c>
      <c r="B11" s="385">
        <v>0</v>
      </c>
      <c r="C11" s="385">
        <v>1</v>
      </c>
      <c r="D11" s="385">
        <v>0</v>
      </c>
      <c r="E11" s="385">
        <v>0</v>
      </c>
      <c r="F11" s="385">
        <v>0</v>
      </c>
      <c r="G11" s="385">
        <v>6</v>
      </c>
      <c r="H11" s="355">
        <f aca="true" t="shared" si="0" ref="H11:H16">SUM(B11:G11)</f>
        <v>7</v>
      </c>
      <c r="I11" s="18"/>
    </row>
    <row r="12" spans="1:9" ht="15" customHeight="1">
      <c r="A12" s="56" t="s">
        <v>94</v>
      </c>
      <c r="B12" s="385">
        <v>4</v>
      </c>
      <c r="C12" s="385">
        <v>1</v>
      </c>
      <c r="D12" s="385">
        <v>0</v>
      </c>
      <c r="E12" s="385">
        <v>1</v>
      </c>
      <c r="F12" s="385">
        <v>0</v>
      </c>
      <c r="G12" s="385">
        <v>5</v>
      </c>
      <c r="H12" s="355">
        <f t="shared" si="0"/>
        <v>11</v>
      </c>
      <c r="I12" s="18"/>
    </row>
    <row r="13" spans="1:9" ht="15" customHeight="1">
      <c r="A13" s="56" t="s">
        <v>95</v>
      </c>
      <c r="B13" s="385">
        <v>0</v>
      </c>
      <c r="C13" s="385">
        <v>0</v>
      </c>
      <c r="D13" s="385">
        <v>0</v>
      </c>
      <c r="E13" s="385">
        <v>1</v>
      </c>
      <c r="F13" s="385">
        <v>0</v>
      </c>
      <c r="G13" s="385">
        <v>2</v>
      </c>
      <c r="H13" s="355">
        <f t="shared" si="0"/>
        <v>3</v>
      </c>
      <c r="I13" s="18"/>
    </row>
    <row r="14" spans="1:9" ht="15" customHeight="1">
      <c r="A14" s="56" t="s">
        <v>96</v>
      </c>
      <c r="B14" s="385">
        <v>0</v>
      </c>
      <c r="C14" s="385">
        <v>0</v>
      </c>
      <c r="D14" s="385">
        <v>0</v>
      </c>
      <c r="E14" s="385">
        <v>0</v>
      </c>
      <c r="F14" s="385">
        <v>0</v>
      </c>
      <c r="G14" s="385">
        <v>0</v>
      </c>
      <c r="H14" s="355">
        <f t="shared" si="0"/>
        <v>0</v>
      </c>
      <c r="I14" s="18"/>
    </row>
    <row r="15" spans="1:9" ht="15" customHeight="1">
      <c r="A15" s="55" t="s">
        <v>97</v>
      </c>
      <c r="B15" s="385">
        <v>0</v>
      </c>
      <c r="C15" s="385">
        <v>0</v>
      </c>
      <c r="D15" s="385">
        <v>0</v>
      </c>
      <c r="E15" s="385">
        <v>0</v>
      </c>
      <c r="F15" s="385">
        <v>0</v>
      </c>
      <c r="G15" s="385">
        <v>0</v>
      </c>
      <c r="H15" s="355">
        <f t="shared" si="0"/>
        <v>0</v>
      </c>
      <c r="I15" s="18"/>
    </row>
    <row r="16" spans="1:9" ht="15" customHeight="1">
      <c r="A16" s="56" t="s">
        <v>98</v>
      </c>
      <c r="B16" s="385">
        <v>0</v>
      </c>
      <c r="C16" s="385">
        <v>0</v>
      </c>
      <c r="D16" s="385">
        <v>0</v>
      </c>
      <c r="E16" s="385">
        <v>0</v>
      </c>
      <c r="F16" s="385">
        <v>0</v>
      </c>
      <c r="G16" s="385">
        <v>1.8</v>
      </c>
      <c r="H16" s="355">
        <f t="shared" si="0"/>
        <v>1.8</v>
      </c>
      <c r="I16" s="18"/>
    </row>
    <row r="17" spans="1:9" ht="36" customHeight="1">
      <c r="A17" s="56" t="s">
        <v>99</v>
      </c>
      <c r="B17" s="355">
        <f aca="true" t="shared" si="1" ref="B17:G17">SUM(B11:B16)</f>
        <v>4</v>
      </c>
      <c r="C17" s="355">
        <f t="shared" si="1"/>
        <v>2</v>
      </c>
      <c r="D17" s="355">
        <f t="shared" si="1"/>
        <v>0</v>
      </c>
      <c r="E17" s="355">
        <f t="shared" si="1"/>
        <v>2</v>
      </c>
      <c r="F17" s="355">
        <f t="shared" si="1"/>
        <v>0</v>
      </c>
      <c r="G17" s="355">
        <f t="shared" si="1"/>
        <v>14.8</v>
      </c>
      <c r="H17" s="355">
        <f>IF(SUM(H11:H16)&gt;SUM(E5:E6),"ERREUR",SUM(H11:H16))</f>
        <v>22.8</v>
      </c>
      <c r="I17" s="18"/>
    </row>
    <row r="18" ht="15" customHeight="1">
      <c r="I18" s="18"/>
    </row>
    <row r="19" spans="1:9" ht="15" customHeight="1">
      <c r="A19" s="45" t="s">
        <v>100</v>
      </c>
      <c r="I19" s="18"/>
    </row>
    <row r="20" ht="15" customHeight="1">
      <c r="I20" s="18"/>
    </row>
    <row r="21" spans="1:9" ht="15" customHeight="1">
      <c r="A21" s="57" t="s">
        <v>101</v>
      </c>
      <c r="B21" s="58"/>
      <c r="C21" s="58"/>
      <c r="D21" s="58"/>
      <c r="E21" s="383">
        <v>2.1</v>
      </c>
      <c r="I21" s="18"/>
    </row>
    <row r="22" spans="1:9" ht="15" customHeight="1">
      <c r="A22" s="57" t="s">
        <v>102</v>
      </c>
      <c r="B22" s="58"/>
      <c r="C22" s="58"/>
      <c r="D22" s="58"/>
      <c r="E22" s="383">
        <v>5.6</v>
      </c>
      <c r="I22" s="18"/>
    </row>
    <row r="23" spans="1:9" ht="15" customHeight="1">
      <c r="A23" s="57" t="s">
        <v>103</v>
      </c>
      <c r="B23" s="58"/>
      <c r="C23" s="58"/>
      <c r="D23" s="58"/>
      <c r="E23" s="383">
        <v>5.65</v>
      </c>
      <c r="I23" s="18"/>
    </row>
    <row r="24" spans="1:9" ht="15" customHeight="1">
      <c r="A24" s="57" t="s">
        <v>104</v>
      </c>
      <c r="B24" s="58"/>
      <c r="C24" s="58"/>
      <c r="D24" s="58"/>
      <c r="E24" s="383">
        <v>7.65</v>
      </c>
      <c r="I24" s="18"/>
    </row>
    <row r="25" spans="1:9" ht="15" customHeight="1">
      <c r="A25" s="57" t="s">
        <v>98</v>
      </c>
      <c r="B25" s="58"/>
      <c r="C25" s="58"/>
      <c r="D25" s="58"/>
      <c r="E25" s="383">
        <v>1.8</v>
      </c>
      <c r="I25" s="18"/>
    </row>
    <row r="26" spans="1:9" ht="15" customHeight="1">
      <c r="A26" s="557" t="s">
        <v>92</v>
      </c>
      <c r="B26" s="557"/>
      <c r="C26" s="557"/>
      <c r="D26" s="557"/>
      <c r="E26" s="384">
        <f>H17</f>
        <v>22.8</v>
      </c>
      <c r="I26" s="18"/>
    </row>
    <row r="27" spans="1:9" ht="15" customHeight="1">
      <c r="A27" s="11"/>
      <c r="I27" s="18"/>
    </row>
    <row r="28" spans="1:9" ht="15" customHeight="1">
      <c r="A28" s="45" t="s">
        <v>105</v>
      </c>
      <c r="I28" s="18"/>
    </row>
    <row r="29" spans="1:9" ht="15" customHeight="1">
      <c r="A29" s="45"/>
      <c r="I29" s="18"/>
    </row>
    <row r="30" spans="1:9" ht="40.5" customHeight="1">
      <c r="A30" s="558" t="s">
        <v>106</v>
      </c>
      <c r="B30" s="558"/>
      <c r="C30" s="558"/>
      <c r="D30" s="54" t="s">
        <v>107</v>
      </c>
      <c r="E30" s="54" t="s">
        <v>108</v>
      </c>
      <c r="F30" s="29"/>
      <c r="G30" s="29"/>
      <c r="H30" s="59"/>
      <c r="I30" s="18"/>
    </row>
    <row r="31" spans="1:9" ht="15" customHeight="1">
      <c r="A31" s="531" t="s">
        <v>109</v>
      </c>
      <c r="B31" s="531"/>
      <c r="C31" s="531"/>
      <c r="D31" s="263"/>
      <c r="E31" s="263"/>
      <c r="F31" s="29"/>
      <c r="G31" s="29"/>
      <c r="H31" s="18"/>
      <c r="I31" s="18"/>
    </row>
    <row r="32" spans="1:9" ht="15" customHeight="1">
      <c r="A32" s="531" t="s">
        <v>110</v>
      </c>
      <c r="B32" s="531"/>
      <c r="C32" s="531"/>
      <c r="D32" s="381">
        <v>0.5</v>
      </c>
      <c r="E32" s="381">
        <v>1</v>
      </c>
      <c r="F32" s="29"/>
      <c r="G32" s="29"/>
      <c r="H32" s="18"/>
      <c r="I32" s="18"/>
    </row>
    <row r="33" spans="1:9" ht="15" customHeight="1">
      <c r="A33" s="531" t="s">
        <v>111</v>
      </c>
      <c r="B33" s="531"/>
      <c r="C33" s="531"/>
      <c r="D33" s="381">
        <v>31</v>
      </c>
      <c r="E33" s="381">
        <v>12</v>
      </c>
      <c r="F33" s="29"/>
      <c r="G33" s="29"/>
      <c r="H33" s="18"/>
      <c r="I33" s="18"/>
    </row>
    <row r="34" spans="1:9" ht="15" customHeight="1">
      <c r="A34" s="531" t="s">
        <v>112</v>
      </c>
      <c r="B34" s="531"/>
      <c r="C34" s="531"/>
      <c r="D34" s="381">
        <v>10.5</v>
      </c>
      <c r="E34" s="381">
        <v>5</v>
      </c>
      <c r="F34" s="29"/>
      <c r="G34" s="29"/>
      <c r="H34" s="18"/>
      <c r="I34" s="18"/>
    </row>
    <row r="35" spans="1:9" ht="15" customHeight="1">
      <c r="A35" s="531" t="s">
        <v>99</v>
      </c>
      <c r="B35" s="531"/>
      <c r="C35" s="531"/>
      <c r="D35" s="382">
        <f>SUM(D31:D34)</f>
        <v>42</v>
      </c>
      <c r="E35" s="382">
        <f>SUM(E31:E34)</f>
        <v>18</v>
      </c>
      <c r="F35" s="29"/>
      <c r="G35" s="29"/>
      <c r="H35" s="18"/>
      <c r="I35" s="18"/>
    </row>
    <row r="36" spans="1:9" ht="15" customHeight="1">
      <c r="A36" s="45"/>
      <c r="G36" s="29"/>
      <c r="I36" s="18"/>
    </row>
    <row r="37" spans="1:9" ht="15" customHeight="1">
      <c r="A37" s="45"/>
      <c r="G37" s="29"/>
      <c r="I37" s="18"/>
    </row>
    <row r="38" spans="1:9" ht="15" customHeight="1">
      <c r="A38" s="45" t="s">
        <v>113</v>
      </c>
      <c r="I38" s="18"/>
    </row>
    <row r="39" spans="1:9" ht="15" customHeight="1">
      <c r="A39" s="45"/>
      <c r="I39" s="18"/>
    </row>
    <row r="40" spans="1:9" ht="15" customHeight="1">
      <c r="A40" s="532" t="s">
        <v>114</v>
      </c>
      <c r="B40" s="532"/>
      <c r="C40" s="532"/>
      <c r="D40" s="532"/>
      <c r="E40" s="380">
        <v>11</v>
      </c>
      <c r="F40" s="521" t="s">
        <v>115</v>
      </c>
      <c r="G40" s="521"/>
      <c r="H40" s="521"/>
      <c r="I40" s="18"/>
    </row>
    <row r="41" spans="1:9" ht="15" customHeight="1">
      <c r="A41" s="532" t="s">
        <v>994</v>
      </c>
      <c r="B41" s="532"/>
      <c r="C41" s="532"/>
      <c r="D41" s="532"/>
      <c r="E41" s="380">
        <v>361</v>
      </c>
      <c r="F41" s="60"/>
      <c r="G41" s="60"/>
      <c r="H41" s="60"/>
      <c r="I41" s="18"/>
    </row>
    <row r="42" spans="1:9" ht="15" customHeight="1">
      <c r="A42" s="532" t="s">
        <v>116</v>
      </c>
      <c r="B42" s="532"/>
      <c r="C42" s="532"/>
      <c r="D42" s="532"/>
      <c r="E42" s="380">
        <v>1</v>
      </c>
      <c r="F42" s="60"/>
      <c r="G42" s="60"/>
      <c r="H42" s="60"/>
      <c r="I42" s="18"/>
    </row>
    <row r="43" spans="1:9" ht="15" customHeight="1">
      <c r="A43" s="532" t="s">
        <v>117</v>
      </c>
      <c r="B43" s="532"/>
      <c r="C43" s="532"/>
      <c r="D43" s="532"/>
      <c r="E43" s="380">
        <v>280</v>
      </c>
      <c r="F43" s="522" t="s">
        <v>1108</v>
      </c>
      <c r="G43" s="523"/>
      <c r="H43" s="523"/>
      <c r="I43" s="18"/>
    </row>
    <row r="44" spans="1:5" ht="15" customHeight="1">
      <c r="A44" s="532" t="s">
        <v>118</v>
      </c>
      <c r="B44" s="532"/>
      <c r="C44" s="532"/>
      <c r="D44" s="532"/>
      <c r="E44" s="380">
        <v>0</v>
      </c>
    </row>
    <row r="45" spans="1:5" ht="15" customHeight="1">
      <c r="A45" s="532" t="s">
        <v>119</v>
      </c>
      <c r="B45" s="532"/>
      <c r="C45" s="532"/>
      <c r="D45" s="532"/>
      <c r="E45" s="380">
        <v>0</v>
      </c>
    </row>
    <row r="46" spans="1:5" ht="15" customHeight="1">
      <c r="A46" s="532" t="s">
        <v>120</v>
      </c>
      <c r="B46" s="532"/>
      <c r="C46" s="532"/>
      <c r="D46" s="532"/>
      <c r="E46" s="380">
        <v>2</v>
      </c>
    </row>
    <row r="47" spans="1:5" ht="15" customHeight="1">
      <c r="A47" s="532" t="s">
        <v>121</v>
      </c>
      <c r="B47" s="532"/>
      <c r="C47" s="532"/>
      <c r="D47" s="532"/>
      <c r="E47" s="380">
        <v>415</v>
      </c>
    </row>
  </sheetData>
  <sheetProtection selectLockedCells="1" selectUnlockedCells="1"/>
  <mergeCells count="19">
    <mergeCell ref="F43:H43"/>
    <mergeCell ref="A46:D46"/>
    <mergeCell ref="A47:D47"/>
    <mergeCell ref="A42:D42"/>
    <mergeCell ref="A43:D43"/>
    <mergeCell ref="A44:D44"/>
    <mergeCell ref="A45:D45"/>
    <mergeCell ref="A35:C35"/>
    <mergeCell ref="A40:D40"/>
    <mergeCell ref="F40:H40"/>
    <mergeCell ref="A41:D41"/>
    <mergeCell ref="A31:C31"/>
    <mergeCell ref="A32:C32"/>
    <mergeCell ref="A33:C33"/>
    <mergeCell ref="A34:C34"/>
    <mergeCell ref="A1:H1"/>
    <mergeCell ref="A4:D4"/>
    <mergeCell ref="A26:D26"/>
    <mergeCell ref="A30:C30"/>
  </mergeCells>
  <conditionalFormatting sqref="E4">
    <cfRule type="cellIs" priority="1" dxfId="0" operator="equal" stopIfTrue="1">
      <formula>$H$17</formula>
    </cfRule>
  </conditionalFormatting>
  <printOptions/>
  <pageMargins left="0.6888888888888889" right="0.6888888888888889" top="0.6888888888888889" bottom="0.6888888888888889" header="0.5118055555555555" footer="0.511805555555555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2"/>
  <sheetViews>
    <sheetView zoomScale="120" zoomScaleNormal="120" zoomScaleSheetLayoutView="100" zoomScalePageLayoutView="0" workbookViewId="0" topLeftCell="A1">
      <pane ySplit="1" topLeftCell="BM2" activePane="bottomLeft" state="frozen"/>
      <selection pane="topLeft" activeCell="F4" sqref="F4:H6"/>
      <selection pane="bottomLeft" activeCell="D7" sqref="D7:H7"/>
    </sheetView>
  </sheetViews>
  <sheetFormatPr defaultColWidth="11.421875" defaultRowHeight="15" customHeight="1"/>
  <cols>
    <col min="1" max="1" width="11.28125" style="12" customWidth="1"/>
    <col min="2" max="2" width="9.7109375" style="12" customWidth="1"/>
    <col min="3" max="8" width="10.28125" style="12" customWidth="1"/>
    <col min="9" max="9" width="8.421875" style="12" customWidth="1"/>
    <col min="10" max="16384" width="11.421875" style="12" customWidth="1"/>
  </cols>
  <sheetData>
    <row r="1" spans="1:9" ht="15" customHeight="1">
      <c r="A1" s="550" t="s">
        <v>422</v>
      </c>
      <c r="B1" s="550"/>
      <c r="C1" s="550"/>
      <c r="D1" s="550"/>
      <c r="E1" s="550"/>
      <c r="F1" s="550"/>
      <c r="G1" s="550"/>
      <c r="H1" s="550"/>
      <c r="I1" s="550"/>
    </row>
    <row r="2" spans="1:9" ht="15" customHeight="1">
      <c r="A2" s="15"/>
      <c r="B2" s="15"/>
      <c r="C2" s="15"/>
      <c r="D2" s="15"/>
      <c r="E2" s="15"/>
      <c r="F2" s="15"/>
      <c r="G2" s="15"/>
      <c r="H2" s="15"/>
      <c r="I2" s="15"/>
    </row>
    <row r="3" ht="15" customHeight="1">
      <c r="A3" s="45" t="s">
        <v>122</v>
      </c>
    </row>
    <row r="4" spans="1:8" ht="15" customHeight="1">
      <c r="A4" s="45"/>
      <c r="H4" s="340"/>
    </row>
    <row r="5" spans="1:8" s="18" customFormat="1" ht="15" customHeight="1">
      <c r="A5" s="18" t="s">
        <v>123</v>
      </c>
      <c r="E5" s="29"/>
      <c r="F5" s="29"/>
      <c r="G5" s="29"/>
      <c r="H5" s="338" t="s">
        <v>483</v>
      </c>
    </row>
    <row r="6" spans="1:8" s="18" customFormat="1" ht="15" customHeight="1">
      <c r="A6" s="18" t="s">
        <v>995</v>
      </c>
      <c r="E6" s="29"/>
      <c r="F6" s="29"/>
      <c r="G6" s="29"/>
      <c r="H6" s="338" t="s">
        <v>969</v>
      </c>
    </row>
    <row r="7" spans="1:8" s="18" customFormat="1" ht="15" customHeight="1">
      <c r="A7" s="18" t="s">
        <v>124</v>
      </c>
      <c r="D7" s="524"/>
      <c r="E7" s="524"/>
      <c r="F7" s="524"/>
      <c r="G7" s="524"/>
      <c r="H7" s="524"/>
    </row>
    <row r="8" s="18" customFormat="1" ht="15" customHeight="1"/>
    <row r="9" ht="15" customHeight="1">
      <c r="A9" s="45" t="s">
        <v>125</v>
      </c>
    </row>
    <row r="10" spans="1:9" ht="15" customHeight="1">
      <c r="A10" s="45"/>
      <c r="D10" s="525" t="s">
        <v>126</v>
      </c>
      <c r="E10" s="525"/>
      <c r="F10" s="62" t="s">
        <v>127</v>
      </c>
      <c r="G10" s="62" t="s">
        <v>128</v>
      </c>
      <c r="H10" s="62" t="s">
        <v>129</v>
      </c>
      <c r="I10" s="29"/>
    </row>
    <row r="11" spans="1:9" ht="15" customHeight="1">
      <c r="A11" s="532" t="s">
        <v>130</v>
      </c>
      <c r="B11" s="532"/>
      <c r="C11" s="532"/>
      <c r="D11" s="526">
        <v>5561</v>
      </c>
      <c r="E11" s="527"/>
      <c r="F11" s="390">
        <v>3256</v>
      </c>
      <c r="G11" s="391"/>
      <c r="H11" s="388"/>
      <c r="I11" s="29"/>
    </row>
    <row r="12" spans="1:9" ht="15" customHeight="1">
      <c r="A12" s="528" t="s">
        <v>131</v>
      </c>
      <c r="B12" s="528"/>
      <c r="C12" s="528"/>
      <c r="D12" s="529">
        <v>590</v>
      </c>
      <c r="E12" s="529"/>
      <c r="F12" s="282">
        <v>20</v>
      </c>
      <c r="G12" s="282"/>
      <c r="H12" s="282"/>
      <c r="I12" s="29"/>
    </row>
    <row r="13" spans="1:9" ht="15" customHeight="1">
      <c r="A13" s="528" t="s">
        <v>132</v>
      </c>
      <c r="B13" s="528"/>
      <c r="C13" s="528"/>
      <c r="D13" s="529">
        <v>513</v>
      </c>
      <c r="E13" s="529"/>
      <c r="F13" s="282">
        <v>25</v>
      </c>
      <c r="G13" s="282"/>
      <c r="H13" s="282"/>
      <c r="I13" s="29"/>
    </row>
    <row r="14" spans="1:9" ht="15" customHeight="1">
      <c r="A14" s="528" t="s">
        <v>133</v>
      </c>
      <c r="B14" s="528"/>
      <c r="C14" s="528"/>
      <c r="D14" s="530">
        <v>2806</v>
      </c>
      <c r="E14" s="530"/>
      <c r="F14" s="392">
        <v>3060</v>
      </c>
      <c r="G14" s="388"/>
      <c r="H14" s="388"/>
      <c r="I14" s="29"/>
    </row>
    <row r="15" spans="1:9" ht="15" customHeight="1">
      <c r="A15" s="528" t="s">
        <v>134</v>
      </c>
      <c r="B15" s="528"/>
      <c r="C15" s="528"/>
      <c r="D15" s="529">
        <v>251</v>
      </c>
      <c r="E15" s="529"/>
      <c r="F15" s="282"/>
      <c r="G15" s="282"/>
      <c r="H15" s="282"/>
      <c r="I15" s="29"/>
    </row>
    <row r="16" spans="1:8" ht="15" customHeight="1">
      <c r="A16" s="63"/>
      <c r="B16" s="22"/>
      <c r="C16" s="22"/>
      <c r="D16" s="13"/>
      <c r="E16" s="13"/>
      <c r="F16" s="47"/>
      <c r="G16" s="47"/>
      <c r="H16" s="47"/>
    </row>
    <row r="17" spans="1:9" ht="15" customHeight="1">
      <c r="A17" s="45" t="s">
        <v>135</v>
      </c>
      <c r="B17" s="22"/>
      <c r="C17" s="22"/>
      <c r="D17" s="49"/>
      <c r="E17" s="49"/>
      <c r="H17" s="338" t="s">
        <v>969</v>
      </c>
      <c r="I17" s="22"/>
    </row>
    <row r="18" spans="1:8" ht="15" customHeight="1">
      <c r="A18" s="22"/>
      <c r="B18" s="22"/>
      <c r="C18" s="22"/>
      <c r="D18" s="13"/>
      <c r="E18" s="13"/>
      <c r="F18" s="22"/>
      <c r="G18" s="22"/>
      <c r="H18" s="22"/>
    </row>
    <row r="19" spans="1:8" ht="15" customHeight="1">
      <c r="A19" s="45" t="s">
        <v>136</v>
      </c>
      <c r="B19" s="22"/>
      <c r="C19" s="22"/>
      <c r="D19" s="22"/>
      <c r="E19" s="22"/>
      <c r="F19" s="22"/>
      <c r="G19" s="22"/>
      <c r="H19" s="22"/>
    </row>
    <row r="20" spans="1:8" ht="38.25" customHeight="1">
      <c r="A20" s="503"/>
      <c r="B20" s="503"/>
      <c r="C20" s="503"/>
      <c r="D20" s="558" t="s">
        <v>137</v>
      </c>
      <c r="E20" s="558"/>
      <c r="F20" s="558" t="s">
        <v>138</v>
      </c>
      <c r="G20" s="558"/>
      <c r="H20" s="22"/>
    </row>
    <row r="21" spans="1:8" ht="15" customHeight="1">
      <c r="A21" s="532" t="s">
        <v>139</v>
      </c>
      <c r="B21" s="532"/>
      <c r="C21" s="532"/>
      <c r="D21" s="504">
        <f>SUM(D22,D23,D24)</f>
        <v>2</v>
      </c>
      <c r="E21" s="504"/>
      <c r="F21" s="504">
        <f>SUM(F22,F23,F24)</f>
        <v>0</v>
      </c>
      <c r="G21" s="504"/>
      <c r="H21" s="22"/>
    </row>
    <row r="22" spans="1:8" ht="15" customHeight="1">
      <c r="A22" s="528" t="s">
        <v>140</v>
      </c>
      <c r="B22" s="528"/>
      <c r="C22" s="528"/>
      <c r="D22" s="505">
        <v>1</v>
      </c>
      <c r="E22" s="505"/>
      <c r="F22" s="505"/>
      <c r="G22" s="505"/>
      <c r="H22" s="22"/>
    </row>
    <row r="23" spans="1:8" ht="15" customHeight="1">
      <c r="A23" s="528" t="s">
        <v>141</v>
      </c>
      <c r="B23" s="528"/>
      <c r="C23" s="528"/>
      <c r="D23" s="505">
        <v>1</v>
      </c>
      <c r="E23" s="505"/>
      <c r="F23" s="505"/>
      <c r="G23" s="505"/>
      <c r="H23" s="22"/>
    </row>
    <row r="24" spans="1:8" ht="15" customHeight="1">
      <c r="A24" s="528" t="s">
        <v>142</v>
      </c>
      <c r="B24" s="528"/>
      <c r="C24" s="528"/>
      <c r="D24" s="505">
        <v>0</v>
      </c>
      <c r="E24" s="505"/>
      <c r="F24" s="505"/>
      <c r="G24" s="505"/>
      <c r="H24" s="22"/>
    </row>
    <row r="25" spans="1:8" ht="15" customHeight="1">
      <c r="A25" s="22"/>
      <c r="B25" s="22"/>
      <c r="C25" s="22"/>
      <c r="D25" s="22"/>
      <c r="E25" s="22"/>
      <c r="F25" s="22"/>
      <c r="G25" s="22"/>
      <c r="H25" s="22"/>
    </row>
    <row r="26" spans="1:8" ht="15" customHeight="1">
      <c r="A26" s="22"/>
      <c r="B26" s="22"/>
      <c r="C26" s="22"/>
      <c r="D26" s="22"/>
      <c r="E26" s="22"/>
      <c r="F26" s="22"/>
      <c r="G26" s="22"/>
      <c r="H26" s="22"/>
    </row>
    <row r="27" spans="1:8" ht="15" customHeight="1">
      <c r="A27" s="64" t="s">
        <v>996</v>
      </c>
      <c r="B27" s="65"/>
      <c r="C27" s="65"/>
      <c r="D27" s="13"/>
      <c r="E27" s="29"/>
      <c r="F27" s="29"/>
      <c r="G27" s="29"/>
      <c r="H27" s="338" t="s">
        <v>969</v>
      </c>
    </row>
    <row r="28" spans="1:8" ht="15" customHeight="1">
      <c r="A28" s="63" t="s">
        <v>177</v>
      </c>
      <c r="B28" s="63"/>
      <c r="C28" s="63"/>
      <c r="D28" s="63"/>
      <c r="E28" s="63"/>
      <c r="F28" s="63"/>
      <c r="G28" s="65"/>
      <c r="H28" s="66"/>
    </row>
    <row r="29" spans="1:8" ht="15" customHeight="1">
      <c r="A29" s="63" t="s">
        <v>178</v>
      </c>
      <c r="B29" s="63"/>
      <c r="C29" s="63"/>
      <c r="D29" s="63"/>
      <c r="E29" s="63"/>
      <c r="F29" s="63"/>
      <c r="G29" s="65"/>
      <c r="H29" s="66"/>
    </row>
    <row r="30" spans="1:8" ht="15" customHeight="1">
      <c r="A30" s="63" t="s">
        <v>179</v>
      </c>
      <c r="B30" s="63"/>
      <c r="C30" s="63"/>
      <c r="D30" s="63"/>
      <c r="E30" s="63"/>
      <c r="F30" s="63"/>
      <c r="G30" s="65"/>
      <c r="H30" s="66"/>
    </row>
    <row r="31" spans="1:8" ht="15" customHeight="1">
      <c r="A31" s="63" t="s">
        <v>180</v>
      </c>
      <c r="B31" s="63"/>
      <c r="C31" s="63"/>
      <c r="D31" s="63"/>
      <c r="E31" s="63"/>
      <c r="F31" s="63"/>
      <c r="G31" s="65"/>
      <c r="H31" s="66"/>
    </row>
    <row r="32" spans="1:8" ht="15" customHeight="1">
      <c r="A32" s="63" t="s">
        <v>181</v>
      </c>
      <c r="B32" s="63"/>
      <c r="C32" s="63"/>
      <c r="D32" s="63"/>
      <c r="E32" s="63"/>
      <c r="F32" s="63"/>
      <c r="G32" s="65"/>
      <c r="H32" s="66"/>
    </row>
    <row r="33" spans="1:8" ht="15" customHeight="1">
      <c r="A33" s="29"/>
      <c r="B33" s="29"/>
      <c r="C33" s="29"/>
      <c r="D33" s="29"/>
      <c r="E33" s="29"/>
      <c r="F33" s="29"/>
      <c r="H33" s="67"/>
    </row>
    <row r="34" spans="1:9" ht="15" customHeight="1">
      <c r="A34" s="15"/>
      <c r="B34" s="15"/>
      <c r="C34" s="15"/>
      <c r="D34" s="15"/>
      <c r="E34" s="15"/>
      <c r="F34" s="29"/>
      <c r="G34" s="15"/>
      <c r="H34" s="29"/>
      <c r="I34" s="15"/>
    </row>
    <row r="35" spans="1:8" ht="15" customHeight="1">
      <c r="A35" s="508" t="s">
        <v>997</v>
      </c>
      <c r="B35" s="508"/>
      <c r="C35" s="508"/>
      <c r="D35" s="508"/>
      <c r="E35" s="508"/>
      <c r="F35" s="29"/>
      <c r="G35" s="29"/>
      <c r="H35" s="61"/>
    </row>
    <row r="36" spans="1:8" ht="15" customHeight="1">
      <c r="A36" s="538" t="s">
        <v>182</v>
      </c>
      <c r="B36" s="538"/>
      <c r="C36" s="545"/>
      <c r="D36" s="545"/>
      <c r="E36" s="22"/>
      <c r="F36" s="29"/>
      <c r="G36" s="29"/>
      <c r="H36" s="388">
        <v>14573.29</v>
      </c>
    </row>
    <row r="37" spans="1:8" ht="15" customHeight="1">
      <c r="A37" s="17"/>
      <c r="B37" s="17"/>
      <c r="C37" s="22"/>
      <c r="D37" s="22"/>
      <c r="E37" s="22"/>
      <c r="F37" s="22"/>
      <c r="G37" s="22"/>
      <c r="H37" s="22"/>
    </row>
    <row r="38" spans="1:8" ht="13.5">
      <c r="A38" s="36" t="s">
        <v>183</v>
      </c>
      <c r="B38" s="17"/>
      <c r="C38" s="22"/>
      <c r="D38" s="22"/>
      <c r="E38" s="22"/>
      <c r="F38" s="22"/>
      <c r="G38" s="22"/>
      <c r="H38" s="22"/>
    </row>
    <row r="39" spans="1:9" ht="15" customHeight="1">
      <c r="A39" s="507" t="s">
        <v>320</v>
      </c>
      <c r="B39" s="507"/>
      <c r="C39" s="507"/>
      <c r="D39" s="507"/>
      <c r="E39" s="507"/>
      <c r="F39" s="507"/>
      <c r="G39" s="507"/>
      <c r="H39" s="507"/>
      <c r="I39" s="507"/>
    </row>
    <row r="40" spans="1:9" ht="15" customHeight="1">
      <c r="A40" s="507"/>
      <c r="B40" s="507"/>
      <c r="C40" s="507"/>
      <c r="D40" s="507"/>
      <c r="E40" s="507"/>
      <c r="F40" s="507"/>
      <c r="G40" s="507"/>
      <c r="H40" s="507"/>
      <c r="I40" s="507"/>
    </row>
    <row r="41" spans="1:9" ht="15" customHeight="1">
      <c r="A41" s="507"/>
      <c r="B41" s="507"/>
      <c r="C41" s="507"/>
      <c r="D41" s="507"/>
      <c r="E41" s="507"/>
      <c r="F41" s="507"/>
      <c r="G41" s="507"/>
      <c r="H41" s="507"/>
      <c r="I41" s="507"/>
    </row>
    <row r="42" spans="1:9" ht="15" customHeight="1">
      <c r="A42" s="507"/>
      <c r="B42" s="507"/>
      <c r="C42" s="507"/>
      <c r="D42" s="507"/>
      <c r="E42" s="507"/>
      <c r="F42" s="507"/>
      <c r="G42" s="507"/>
      <c r="H42" s="507"/>
      <c r="I42" s="507"/>
    </row>
    <row r="43" spans="1:9" ht="5.25" customHeight="1">
      <c r="A43" s="507"/>
      <c r="B43" s="507"/>
      <c r="C43" s="507"/>
      <c r="D43" s="507"/>
      <c r="E43" s="507"/>
      <c r="F43" s="507"/>
      <c r="G43" s="507"/>
      <c r="H43" s="507"/>
      <c r="I43" s="507"/>
    </row>
    <row r="44" spans="1:8" ht="15" customHeight="1">
      <c r="A44" s="59"/>
      <c r="B44" s="65"/>
      <c r="C44" s="65"/>
      <c r="D44" s="65"/>
      <c r="E44" s="65"/>
      <c r="F44" s="29"/>
      <c r="H44" s="22"/>
    </row>
    <row r="45" ht="15" customHeight="1">
      <c r="A45" s="45" t="s">
        <v>184</v>
      </c>
    </row>
    <row r="47" spans="1:9" ht="66" customHeight="1">
      <c r="A47" s="506"/>
      <c r="B47" s="506"/>
      <c r="C47" s="54" t="s">
        <v>998</v>
      </c>
      <c r="D47" s="436" t="s">
        <v>185</v>
      </c>
      <c r="E47" s="54" t="s">
        <v>999</v>
      </c>
      <c r="F47" s="54" t="s">
        <v>1000</v>
      </c>
      <c r="G47" s="436" t="s">
        <v>186</v>
      </c>
      <c r="H47" s="54" t="s">
        <v>1001</v>
      </c>
      <c r="I47" s="54" t="s">
        <v>1002</v>
      </c>
    </row>
    <row r="48" spans="1:11" ht="15" customHeight="1">
      <c r="A48" s="532" t="s">
        <v>126</v>
      </c>
      <c r="B48" s="532"/>
      <c r="C48" s="342">
        <v>15658</v>
      </c>
      <c r="D48" s="342">
        <v>0</v>
      </c>
      <c r="E48" s="387">
        <f>SUM(C48,D48)</f>
        <v>15658</v>
      </c>
      <c r="F48" s="342">
        <v>14935.06</v>
      </c>
      <c r="G48" s="342">
        <v>71.8</v>
      </c>
      <c r="H48" s="387">
        <f>SUM(F48,G48)</f>
        <v>15006.859999999999</v>
      </c>
      <c r="I48" s="387">
        <f>E48-H48</f>
        <v>651.1400000000012</v>
      </c>
      <c r="J48" s="69"/>
      <c r="K48" s="70"/>
    </row>
    <row r="49" spans="1:9" ht="15" customHeight="1">
      <c r="A49" s="532" t="s">
        <v>187</v>
      </c>
      <c r="B49" s="532"/>
      <c r="C49" s="342">
        <v>16161</v>
      </c>
      <c r="D49" s="342">
        <v>0</v>
      </c>
      <c r="E49" s="387">
        <f>SUM(C49,D49)</f>
        <v>16161</v>
      </c>
      <c r="F49" s="342">
        <v>14390.54</v>
      </c>
      <c r="G49" s="342">
        <v>145.12</v>
      </c>
      <c r="H49" s="387">
        <f>SUM(F49,G49)</f>
        <v>14535.660000000002</v>
      </c>
      <c r="I49" s="387">
        <f>E49-H49</f>
        <v>1625.3399999999983</v>
      </c>
    </row>
    <row r="50" spans="1:9" ht="15" customHeight="1">
      <c r="A50" s="532" t="s">
        <v>99</v>
      </c>
      <c r="B50" s="532"/>
      <c r="C50" s="387">
        <f aca="true" t="shared" si="0" ref="C50:I50">SUM(C48:C49)</f>
        <v>31819</v>
      </c>
      <c r="D50" s="387">
        <f t="shared" si="0"/>
        <v>0</v>
      </c>
      <c r="E50" s="387">
        <f t="shared" si="0"/>
        <v>31819</v>
      </c>
      <c r="F50" s="387">
        <f t="shared" si="0"/>
        <v>29325.6</v>
      </c>
      <c r="G50" s="387">
        <f t="shared" si="0"/>
        <v>216.92000000000002</v>
      </c>
      <c r="H50" s="387">
        <f t="shared" si="0"/>
        <v>29542.52</v>
      </c>
      <c r="I50" s="387">
        <f t="shared" si="0"/>
        <v>2276.4799999999996</v>
      </c>
    </row>
    <row r="51" spans="1:9" ht="15" customHeight="1">
      <c r="A51" s="49"/>
      <c r="B51" s="49"/>
      <c r="C51" s="18"/>
      <c r="D51" s="18"/>
      <c r="E51" s="18"/>
      <c r="F51" s="18"/>
      <c r="G51" s="18"/>
      <c r="H51" s="18"/>
      <c r="I51" s="18"/>
    </row>
    <row r="52" spans="1:9" ht="15" customHeight="1">
      <c r="A52" s="513" t="s">
        <v>646</v>
      </c>
      <c r="B52" s="513"/>
      <c r="C52" s="513"/>
      <c r="D52" s="513"/>
      <c r="E52" s="513"/>
      <c r="F52" s="513"/>
      <c r="G52" s="513"/>
      <c r="H52" s="513"/>
      <c r="I52" s="513"/>
    </row>
    <row r="53" spans="1:9" ht="15" customHeight="1">
      <c r="A53" s="49"/>
      <c r="B53" s="49"/>
      <c r="C53" s="18"/>
      <c r="D53" s="18"/>
      <c r="E53" s="18"/>
      <c r="F53" s="18"/>
      <c r="G53" s="18"/>
      <c r="H53" s="18"/>
      <c r="I53" s="18"/>
    </row>
    <row r="55" ht="15" customHeight="1">
      <c r="A55" s="45" t="s">
        <v>189</v>
      </c>
    </row>
    <row r="56" ht="15" customHeight="1">
      <c r="A56" s="45"/>
    </row>
    <row r="57" spans="1:9" ht="26.25" customHeight="1">
      <c r="A57" s="514" t="s">
        <v>190</v>
      </c>
      <c r="B57" s="514"/>
      <c r="C57" s="514"/>
      <c r="D57" s="514"/>
      <c r="E57" s="514"/>
      <c r="F57" s="514" t="s">
        <v>191</v>
      </c>
      <c r="G57" s="514"/>
      <c r="H57" s="558" t="s">
        <v>192</v>
      </c>
      <c r="I57" s="558"/>
    </row>
    <row r="58" spans="1:10" ht="15" customHeight="1">
      <c r="A58" s="511" t="s">
        <v>193</v>
      </c>
      <c r="B58" s="511"/>
      <c r="C58" s="511"/>
      <c r="D58" s="511"/>
      <c r="E58" s="511"/>
      <c r="F58" s="512">
        <v>2</v>
      </c>
      <c r="G58" s="512"/>
      <c r="H58" s="515">
        <v>1.5</v>
      </c>
      <c r="I58" s="515"/>
      <c r="J58" s="340" t="s">
        <v>647</v>
      </c>
    </row>
    <row r="59" spans="1:9" ht="15" customHeight="1">
      <c r="A59" s="511" t="s">
        <v>194</v>
      </c>
      <c r="B59" s="511"/>
      <c r="C59" s="511"/>
      <c r="D59" s="511"/>
      <c r="E59" s="511"/>
      <c r="F59" s="512">
        <v>0</v>
      </c>
      <c r="G59" s="512"/>
      <c r="H59" s="515" t="s">
        <v>69</v>
      </c>
      <c r="I59" s="515"/>
    </row>
    <row r="60" spans="1:9" ht="15" customHeight="1">
      <c r="A60" s="532" t="s">
        <v>195</v>
      </c>
      <c r="B60" s="532"/>
      <c r="C60" s="532"/>
      <c r="D60" s="532"/>
      <c r="E60" s="532"/>
      <c r="F60" s="509">
        <v>1</v>
      </c>
      <c r="G60" s="510"/>
      <c r="H60" s="515">
        <v>0.1</v>
      </c>
      <c r="I60" s="515"/>
    </row>
    <row r="61" spans="1:9" ht="15" customHeight="1">
      <c r="A61" s="532" t="s">
        <v>196</v>
      </c>
      <c r="B61" s="532"/>
      <c r="C61" s="532"/>
      <c r="D61" s="532"/>
      <c r="E61" s="532"/>
      <c r="F61" s="512">
        <v>1</v>
      </c>
      <c r="G61" s="512"/>
      <c r="H61" s="515">
        <v>0.6</v>
      </c>
      <c r="I61" s="515"/>
    </row>
    <row r="62" ht="15" customHeight="1">
      <c r="A62" s="340" t="s">
        <v>30</v>
      </c>
    </row>
  </sheetData>
  <sheetProtection selectLockedCells="1" selectUnlockedCells="1"/>
  <mergeCells count="52">
    <mergeCell ref="H57:I57"/>
    <mergeCell ref="A61:E61"/>
    <mergeCell ref="F61:G61"/>
    <mergeCell ref="H61:I61"/>
    <mergeCell ref="A59:E59"/>
    <mergeCell ref="F59:G59"/>
    <mergeCell ref="H59:I59"/>
    <mergeCell ref="A60:E60"/>
    <mergeCell ref="A49:B49"/>
    <mergeCell ref="F60:G60"/>
    <mergeCell ref="A58:E58"/>
    <mergeCell ref="F58:G58"/>
    <mergeCell ref="A50:B50"/>
    <mergeCell ref="A52:I52"/>
    <mergeCell ref="A57:E57"/>
    <mergeCell ref="H58:I58"/>
    <mergeCell ref="H60:I60"/>
    <mergeCell ref="F57:G57"/>
    <mergeCell ref="A47:B47"/>
    <mergeCell ref="A48:B48"/>
    <mergeCell ref="A24:C24"/>
    <mergeCell ref="D24:E24"/>
    <mergeCell ref="A39:I43"/>
    <mergeCell ref="F24:G24"/>
    <mergeCell ref="A35:E35"/>
    <mergeCell ref="A36:B36"/>
    <mergeCell ref="C36:D36"/>
    <mergeCell ref="A22:C22"/>
    <mergeCell ref="D22:E22"/>
    <mergeCell ref="F22:G22"/>
    <mergeCell ref="A23:C23"/>
    <mergeCell ref="D23:E23"/>
    <mergeCell ref="F23:G23"/>
    <mergeCell ref="A20:C20"/>
    <mergeCell ref="D20:E20"/>
    <mergeCell ref="F20:G20"/>
    <mergeCell ref="A21:C21"/>
    <mergeCell ref="D21:E21"/>
    <mergeCell ref="F21:G21"/>
    <mergeCell ref="A14:C14"/>
    <mergeCell ref="D14:E14"/>
    <mergeCell ref="A15:C15"/>
    <mergeCell ref="D15:E15"/>
    <mergeCell ref="A12:C12"/>
    <mergeCell ref="D12:E12"/>
    <mergeCell ref="A13:C13"/>
    <mergeCell ref="D13:E13"/>
    <mergeCell ref="A1:I1"/>
    <mergeCell ref="D7:H7"/>
    <mergeCell ref="D10:E10"/>
    <mergeCell ref="A11:C11"/>
    <mergeCell ref="D11:E11"/>
  </mergeCells>
  <dataValidations count="1">
    <dataValidation type="list" operator="equal" allowBlank="1" sqref="H5:H6 H35 H27 H17">
      <formula1>"Oui,Non"</formula1>
    </dataValidation>
  </dataValidations>
  <printOptions/>
  <pageMargins left="0.6692913385826772" right="0.6692913385826772" top="0.6692913385826772" bottom="0.6692913385826772" header="0.5118110236220472" footer="0.5118110236220472"/>
  <pageSetup horizontalDpi="300" verticalDpi="300" orientation="portrait" paperSize="9" scale="96" r:id="rId1"/>
  <rowBreaks count="1" manualBreakCount="1">
    <brk id="4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163"/>
  <sheetViews>
    <sheetView zoomScale="110" zoomScaleNormal="110" zoomScalePageLayoutView="0" workbookViewId="0" topLeftCell="A1">
      <selection activeCell="A38" sqref="A38"/>
    </sheetView>
  </sheetViews>
  <sheetFormatPr defaultColWidth="11.57421875" defaultRowHeight="15" customHeight="1"/>
  <cols>
    <col min="1" max="1" width="54.140625" style="29" customWidth="1"/>
    <col min="2" max="4" width="11.57421875" style="29" customWidth="1"/>
    <col min="5" max="5" width="12.7109375" style="29" customWidth="1"/>
    <col min="6" max="6" width="14.00390625" style="29" customWidth="1"/>
    <col min="7" max="7" width="10.7109375" style="29" customWidth="1"/>
    <col min="8" max="8" width="5.140625" style="29" customWidth="1"/>
    <col min="9" max="16384" width="11.57421875" style="29" customWidth="1"/>
  </cols>
  <sheetData>
    <row r="1" spans="1:7" ht="15" customHeight="1">
      <c r="A1" s="516" t="s">
        <v>423</v>
      </c>
      <c r="B1" s="516"/>
      <c r="C1" s="516"/>
      <c r="D1" s="516"/>
      <c r="E1" s="516"/>
      <c r="F1" s="516"/>
      <c r="G1" s="516"/>
    </row>
    <row r="2" spans="1:7" ht="15" customHeight="1">
      <c r="A2" s="74"/>
      <c r="B2" s="74"/>
      <c r="C2" s="74"/>
      <c r="D2" s="74"/>
      <c r="E2" s="74"/>
      <c r="F2" s="74"/>
      <c r="G2" s="74"/>
    </row>
    <row r="3" spans="1:7" ht="15" customHeight="1">
      <c r="A3" s="74"/>
      <c r="B3" s="74"/>
      <c r="C3" s="74"/>
      <c r="D3" s="74"/>
      <c r="E3" s="74"/>
      <c r="F3" s="74"/>
      <c r="G3" s="74"/>
    </row>
    <row r="4" ht="15" customHeight="1">
      <c r="A4" s="36" t="s">
        <v>1003</v>
      </c>
    </row>
    <row r="6" spans="1:7" ht="53.25" customHeight="1">
      <c r="A6" s="50" t="s">
        <v>197</v>
      </c>
      <c r="B6" s="517" t="s">
        <v>198</v>
      </c>
      <c r="C6" s="517"/>
      <c r="D6" s="50" t="s">
        <v>199</v>
      </c>
      <c r="E6" s="50" t="s">
        <v>1006</v>
      </c>
      <c r="F6" s="50" t="s">
        <v>200</v>
      </c>
      <c r="G6" s="50" t="s">
        <v>201</v>
      </c>
    </row>
    <row r="7" spans="1:7" ht="26.25" customHeight="1">
      <c r="A7" s="75" t="s">
        <v>202</v>
      </c>
      <c r="B7" s="518">
        <v>8</v>
      </c>
      <c r="C7" s="519"/>
      <c r="D7" s="364">
        <v>2</v>
      </c>
      <c r="E7" s="364">
        <v>529.36</v>
      </c>
      <c r="F7" s="369">
        <v>0</v>
      </c>
      <c r="G7" s="359">
        <v>25</v>
      </c>
    </row>
    <row r="8" spans="1:14" ht="26.25" customHeight="1">
      <c r="A8" s="76" t="s">
        <v>1004</v>
      </c>
      <c r="B8" s="518">
        <v>3</v>
      </c>
      <c r="C8" s="519"/>
      <c r="D8" s="364">
        <v>2</v>
      </c>
      <c r="E8" s="364">
        <v>771.28</v>
      </c>
      <c r="F8" s="369">
        <v>0</v>
      </c>
      <c r="G8" s="359">
        <v>32</v>
      </c>
      <c r="I8" s="77"/>
      <c r="J8" s="77"/>
      <c r="K8" s="77"/>
      <c r="L8" s="77"/>
      <c r="M8" s="77"/>
      <c r="N8" s="77"/>
    </row>
    <row r="9" spans="1:14" ht="30" customHeight="1">
      <c r="A9" s="76" t="s">
        <v>203</v>
      </c>
      <c r="B9" s="518"/>
      <c r="C9" s="519"/>
      <c r="D9" s="364"/>
      <c r="E9" s="364">
        <v>0</v>
      </c>
      <c r="F9" s="369">
        <v>0</v>
      </c>
      <c r="G9" s="359">
        <v>0</v>
      </c>
      <c r="I9" s="77"/>
      <c r="J9" s="77"/>
      <c r="K9" s="77"/>
      <c r="L9" s="77"/>
      <c r="M9" s="77"/>
      <c r="N9" s="77"/>
    </row>
    <row r="10" spans="1:14" ht="26.25" customHeight="1">
      <c r="A10" s="76" t="s">
        <v>758</v>
      </c>
      <c r="B10" s="518">
        <v>15</v>
      </c>
      <c r="C10" s="519"/>
      <c r="D10" s="364">
        <v>1</v>
      </c>
      <c r="E10" s="364">
        <v>396.82</v>
      </c>
      <c r="F10" s="369">
        <v>0</v>
      </c>
      <c r="G10" s="359">
        <v>28</v>
      </c>
      <c r="I10" s="77"/>
      <c r="J10" s="77"/>
      <c r="K10" s="77"/>
      <c r="L10" s="77"/>
      <c r="M10" s="77"/>
      <c r="N10" s="77"/>
    </row>
    <row r="11" spans="1:14" ht="15" customHeight="1">
      <c r="A11" s="76" t="s">
        <v>1005</v>
      </c>
      <c r="B11" s="518"/>
      <c r="C11" s="519"/>
      <c r="D11" s="364"/>
      <c r="E11" s="364">
        <v>0</v>
      </c>
      <c r="F11" s="369">
        <v>0</v>
      </c>
      <c r="G11" s="359">
        <v>0</v>
      </c>
      <c r="I11" s="77"/>
      <c r="J11" s="77"/>
      <c r="K11" s="77"/>
      <c r="L11" s="77"/>
      <c r="M11" s="77"/>
      <c r="N11" s="77"/>
    </row>
    <row r="12" spans="1:14" ht="26.25" customHeight="1">
      <c r="A12" s="76" t="s">
        <v>759</v>
      </c>
      <c r="B12" s="520">
        <f aca="true" t="shared" si="0" ref="B12:G12">SUM(B13:B16)</f>
        <v>72</v>
      </c>
      <c r="C12" s="520">
        <f t="shared" si="0"/>
        <v>0</v>
      </c>
      <c r="D12" s="365">
        <f t="shared" si="0"/>
        <v>0</v>
      </c>
      <c r="E12" s="365">
        <f t="shared" si="0"/>
        <v>740.5245</v>
      </c>
      <c r="F12" s="365">
        <f t="shared" si="0"/>
        <v>0</v>
      </c>
      <c r="G12" s="393">
        <f t="shared" si="0"/>
        <v>128</v>
      </c>
      <c r="I12" s="77"/>
      <c r="J12" s="77"/>
      <c r="K12" s="77"/>
      <c r="L12" s="77"/>
      <c r="M12" s="77"/>
      <c r="N12" s="77"/>
    </row>
    <row r="13" spans="1:14" ht="24.75" customHeight="1">
      <c r="A13" s="78" t="s">
        <v>760</v>
      </c>
      <c r="B13" s="518">
        <v>70</v>
      </c>
      <c r="C13" s="519"/>
      <c r="D13" s="364"/>
      <c r="E13" s="364">
        <v>184.9695</v>
      </c>
      <c r="F13" s="369">
        <v>0</v>
      </c>
      <c r="G13" s="359">
        <v>101</v>
      </c>
      <c r="I13" s="77"/>
      <c r="J13" s="77"/>
      <c r="K13" s="77"/>
      <c r="L13" s="77"/>
      <c r="M13" s="77"/>
      <c r="N13" s="77"/>
    </row>
    <row r="14" spans="1:14" ht="24.75" customHeight="1">
      <c r="A14" s="78" t="s">
        <v>761</v>
      </c>
      <c r="B14" s="518">
        <v>2</v>
      </c>
      <c r="C14" s="519"/>
      <c r="D14" s="364"/>
      <c r="E14" s="364">
        <v>370.525</v>
      </c>
      <c r="F14" s="369">
        <v>0</v>
      </c>
      <c r="G14" s="359">
        <v>12</v>
      </c>
      <c r="I14" s="77"/>
      <c r="J14" s="77"/>
      <c r="K14" s="77"/>
      <c r="L14" s="77"/>
      <c r="M14" s="77"/>
      <c r="N14" s="77"/>
    </row>
    <row r="15" spans="1:14" ht="15" customHeight="1">
      <c r="A15" s="78" t="s">
        <v>762</v>
      </c>
      <c r="B15" s="518"/>
      <c r="C15" s="519"/>
      <c r="D15" s="364"/>
      <c r="E15" s="364">
        <v>30.25</v>
      </c>
      <c r="F15" s="369">
        <v>0</v>
      </c>
      <c r="G15" s="359">
        <v>2</v>
      </c>
      <c r="I15" s="77"/>
      <c r="J15" s="77"/>
      <c r="K15" s="77"/>
      <c r="L15" s="77"/>
      <c r="M15" s="77"/>
      <c r="N15" s="77"/>
    </row>
    <row r="16" spans="1:14" ht="15" customHeight="1">
      <c r="A16" s="78" t="s">
        <v>239</v>
      </c>
      <c r="B16" s="518"/>
      <c r="C16" s="519"/>
      <c r="D16" s="364"/>
      <c r="E16" s="364">
        <v>154.78</v>
      </c>
      <c r="F16" s="369">
        <v>0</v>
      </c>
      <c r="G16" s="359">
        <v>13</v>
      </c>
      <c r="I16" s="77"/>
      <c r="J16" s="77"/>
      <c r="K16" s="77"/>
      <c r="L16" s="77"/>
      <c r="M16" s="77"/>
      <c r="N16" s="77"/>
    </row>
    <row r="17" spans="1:14" ht="26.25" customHeight="1">
      <c r="A17" s="76" t="s">
        <v>240</v>
      </c>
      <c r="B17" s="518"/>
      <c r="C17" s="519"/>
      <c r="D17" s="364"/>
      <c r="E17" s="364">
        <v>852.03</v>
      </c>
      <c r="F17" s="369">
        <v>0</v>
      </c>
      <c r="G17" s="359">
        <v>6</v>
      </c>
      <c r="I17" s="77"/>
      <c r="J17" s="77"/>
      <c r="K17" s="77"/>
      <c r="L17" s="77"/>
      <c r="M17" s="77"/>
      <c r="N17" s="77"/>
    </row>
    <row r="18" spans="1:7" ht="15" customHeight="1">
      <c r="A18" s="76" t="s">
        <v>241</v>
      </c>
      <c r="B18" s="518"/>
      <c r="C18" s="519"/>
      <c r="D18" s="364"/>
      <c r="E18" s="364">
        <v>0</v>
      </c>
      <c r="F18" s="369">
        <v>0</v>
      </c>
      <c r="G18" s="359"/>
    </row>
    <row r="19" spans="1:7" ht="26.25" customHeight="1">
      <c r="A19" s="76" t="s">
        <v>242</v>
      </c>
      <c r="B19" s="518">
        <v>3</v>
      </c>
      <c r="C19" s="519"/>
      <c r="D19" s="364"/>
      <c r="E19" s="364">
        <v>2517.7</v>
      </c>
      <c r="F19" s="369">
        <v>0</v>
      </c>
      <c r="G19" s="359">
        <v>15</v>
      </c>
    </row>
    <row r="20" spans="1:7" ht="15" customHeight="1">
      <c r="A20" s="79" t="s">
        <v>243</v>
      </c>
      <c r="B20" s="494">
        <f aca="true" t="shared" si="1" ref="B20:G20">SUM(B7+B8+B9+B10+B11+B12+B17+B18+B19)</f>
        <v>101</v>
      </c>
      <c r="C20" s="494">
        <f t="shared" si="1"/>
        <v>0</v>
      </c>
      <c r="D20" s="366">
        <f t="shared" si="1"/>
        <v>5</v>
      </c>
      <c r="E20" s="366">
        <f t="shared" si="1"/>
        <v>5807.714499999999</v>
      </c>
      <c r="F20" s="366">
        <f t="shared" si="1"/>
        <v>0</v>
      </c>
      <c r="G20" s="366">
        <f t="shared" si="1"/>
        <v>234</v>
      </c>
    </row>
    <row r="21" ht="15" customHeight="1">
      <c r="A21" s="27"/>
    </row>
    <row r="22" ht="15" customHeight="1">
      <c r="A22" s="26" t="s">
        <v>577</v>
      </c>
    </row>
    <row r="23" spans="1:7" ht="15" customHeight="1">
      <c r="A23" s="495" t="s">
        <v>675</v>
      </c>
      <c r="B23" s="495"/>
      <c r="C23" s="495"/>
      <c r="D23" s="495"/>
      <c r="E23" s="495"/>
      <c r="F23" s="495"/>
      <c r="G23" s="495"/>
    </row>
    <row r="25" ht="15" customHeight="1">
      <c r="A25" s="36" t="s">
        <v>1007</v>
      </c>
    </row>
    <row r="27" ht="15" customHeight="1">
      <c r="A27" s="36" t="s">
        <v>244</v>
      </c>
    </row>
    <row r="29" spans="1:6" ht="27.75" customHeight="1">
      <c r="A29" s="81" t="s">
        <v>245</v>
      </c>
      <c r="F29" s="82">
        <v>0</v>
      </c>
    </row>
    <row r="30" ht="15" customHeight="1">
      <c r="F30" s="83"/>
    </row>
    <row r="31" spans="1:9" ht="15" customHeight="1">
      <c r="A31" s="88" t="s">
        <v>783</v>
      </c>
      <c r="B31" s="88"/>
      <c r="C31" s="88"/>
      <c r="D31" s="88"/>
      <c r="E31" s="88"/>
      <c r="F31" s="394" t="s">
        <v>483</v>
      </c>
      <c r="G31" s="88"/>
      <c r="H31" s="89"/>
      <c r="I31" s="89"/>
    </row>
    <row r="32" spans="1:6" ht="30" customHeight="1">
      <c r="A32" s="496" t="s">
        <v>640</v>
      </c>
      <c r="B32" s="497"/>
      <c r="C32" s="497"/>
      <c r="D32" s="497"/>
      <c r="E32" s="497"/>
      <c r="F32" s="498"/>
    </row>
    <row r="34" spans="1:9" ht="15" customHeight="1">
      <c r="A34" s="499" t="s">
        <v>1009</v>
      </c>
      <c r="B34" s="499"/>
      <c r="C34" s="90"/>
      <c r="D34" s="90"/>
      <c r="E34" s="90"/>
      <c r="F34" s="91" t="s">
        <v>483</v>
      </c>
      <c r="G34" s="90"/>
      <c r="H34" s="90"/>
      <c r="I34" s="90"/>
    </row>
    <row r="35" ht="15" customHeight="1">
      <c r="A35" s="92"/>
    </row>
    <row r="36" spans="1:9" ht="27" customHeight="1">
      <c r="A36" s="500" t="s">
        <v>784</v>
      </c>
      <c r="B36" s="500"/>
      <c r="C36" s="500"/>
      <c r="D36" s="500"/>
      <c r="E36" s="500"/>
      <c r="F36" s="500"/>
      <c r="G36" s="500"/>
      <c r="H36" s="93"/>
      <c r="I36" s="93"/>
    </row>
    <row r="37" spans="1:9" ht="15" customHeight="1">
      <c r="A37" s="93"/>
      <c r="B37" s="93"/>
      <c r="C37" s="93"/>
      <c r="D37" s="93"/>
      <c r="E37" s="93"/>
      <c r="F37" s="93"/>
      <c r="G37" s="93"/>
      <c r="H37" s="93"/>
      <c r="I37" s="93"/>
    </row>
    <row r="38" spans="1:7" ht="50.25" customHeight="1">
      <c r="A38" s="51" t="s">
        <v>785</v>
      </c>
      <c r="B38" s="51" t="s">
        <v>786</v>
      </c>
      <c r="C38" s="51" t="s">
        <v>787</v>
      </c>
      <c r="D38" s="51" t="s">
        <v>788</v>
      </c>
      <c r="E38" s="51" t="s">
        <v>789</v>
      </c>
      <c r="F38" s="501" t="s">
        <v>798</v>
      </c>
      <c r="G38" s="501"/>
    </row>
    <row r="39" spans="1:7" ht="33.75" customHeight="1">
      <c r="A39" s="419" t="s">
        <v>840</v>
      </c>
      <c r="B39" s="451">
        <v>2800</v>
      </c>
      <c r="C39" s="452"/>
      <c r="D39" s="440" t="s">
        <v>841</v>
      </c>
      <c r="E39" s="454" t="s">
        <v>842</v>
      </c>
      <c r="F39" s="502"/>
      <c r="G39" s="481"/>
    </row>
    <row r="40" spans="1:7" ht="15" customHeight="1">
      <c r="A40" s="329"/>
      <c r="B40" s="397"/>
      <c r="C40" s="395"/>
      <c r="D40" s="396"/>
      <c r="E40" s="369"/>
      <c r="F40" s="482"/>
      <c r="G40" s="482"/>
    </row>
    <row r="41" spans="1:7" ht="15" customHeight="1">
      <c r="A41" s="94" t="s">
        <v>799</v>
      </c>
      <c r="B41" s="455">
        <f>SUM(B39:B40)</f>
        <v>2800</v>
      </c>
      <c r="C41" s="398">
        <f>SUM(C39:C40)</f>
        <v>0</v>
      </c>
      <c r="D41" s="396"/>
      <c r="E41" s="369"/>
      <c r="F41" s="482"/>
      <c r="G41" s="482"/>
    </row>
    <row r="42" ht="15" customHeight="1">
      <c r="A42" s="34" t="s">
        <v>800</v>
      </c>
    </row>
    <row r="43" ht="15" customHeight="1">
      <c r="A43" s="92"/>
    </row>
    <row r="44" spans="1:9" ht="26.25" customHeight="1">
      <c r="A44" s="484" t="s">
        <v>1010</v>
      </c>
      <c r="B44" s="484"/>
      <c r="C44" s="484"/>
      <c r="D44" s="484"/>
      <c r="E44" s="484"/>
      <c r="F44" s="484"/>
      <c r="G44" s="484"/>
      <c r="H44" s="96"/>
      <c r="I44" s="96"/>
    </row>
    <row r="45" spans="1:6" ht="15" customHeight="1">
      <c r="A45" s="485" t="s">
        <v>675</v>
      </c>
      <c r="B45" s="485"/>
      <c r="C45" s="485"/>
      <c r="D45" s="485"/>
      <c r="E45" s="485"/>
      <c r="F45" s="485"/>
    </row>
    <row r="46" ht="15" customHeight="1">
      <c r="A46" s="97"/>
    </row>
    <row r="48" spans="1:7" s="40" customFormat="1" ht="15" customHeight="1">
      <c r="A48" s="486" t="s">
        <v>1011</v>
      </c>
      <c r="B48" s="486"/>
      <c r="C48" s="486"/>
      <c r="D48" s="486"/>
      <c r="E48" s="486"/>
      <c r="F48" s="486"/>
      <c r="G48" s="486"/>
    </row>
    <row r="49" spans="1:6" ht="15" customHeight="1">
      <c r="A49" s="74"/>
      <c r="B49" s="487"/>
      <c r="C49" s="487" t="s">
        <v>271</v>
      </c>
      <c r="D49" s="487" t="s">
        <v>272</v>
      </c>
      <c r="E49" s="487" t="s">
        <v>273</v>
      </c>
      <c r="F49" s="26"/>
    </row>
    <row r="50" spans="1:6" ht="38.25" customHeight="1">
      <c r="A50" s="51" t="s">
        <v>274</v>
      </c>
      <c r="B50" s="51" t="s">
        <v>275</v>
      </c>
      <c r="C50" s="51" t="s">
        <v>276</v>
      </c>
      <c r="D50" s="51" t="s">
        <v>277</v>
      </c>
      <c r="F50" s="99"/>
    </row>
    <row r="51" spans="1:6" ht="15" customHeight="1">
      <c r="A51" s="456" t="s">
        <v>248</v>
      </c>
      <c r="B51" s="419" t="s">
        <v>415</v>
      </c>
      <c r="C51" s="419" t="s">
        <v>527</v>
      </c>
      <c r="D51" s="361" t="s">
        <v>527</v>
      </c>
      <c r="F51" s="4"/>
    </row>
    <row r="52" spans="1:6" ht="15" customHeight="1">
      <c r="A52" s="456" t="s">
        <v>249</v>
      </c>
      <c r="B52" s="419" t="s">
        <v>415</v>
      </c>
      <c r="C52" s="419" t="s">
        <v>527</v>
      </c>
      <c r="D52" s="361" t="s">
        <v>527</v>
      </c>
      <c r="F52" s="4"/>
    </row>
    <row r="53" spans="1:6" ht="15" customHeight="1">
      <c r="A53" s="456" t="s">
        <v>250</v>
      </c>
      <c r="B53" s="419" t="s">
        <v>415</v>
      </c>
      <c r="C53" s="419" t="s">
        <v>527</v>
      </c>
      <c r="D53" s="361" t="s">
        <v>527</v>
      </c>
      <c r="F53" s="4"/>
    </row>
    <row r="54" spans="1:6" ht="15" customHeight="1">
      <c r="A54" s="456" t="s">
        <v>251</v>
      </c>
      <c r="B54" s="419" t="s">
        <v>415</v>
      </c>
      <c r="C54" s="419" t="s">
        <v>527</v>
      </c>
      <c r="D54" s="361" t="s">
        <v>527</v>
      </c>
      <c r="F54" s="4"/>
    </row>
    <row r="55" spans="1:6" ht="15" customHeight="1">
      <c r="A55" s="456" t="s">
        <v>843</v>
      </c>
      <c r="B55" s="419">
        <v>1950</v>
      </c>
      <c r="C55" s="419">
        <v>2008</v>
      </c>
      <c r="D55" s="361" t="s">
        <v>527</v>
      </c>
      <c r="F55" s="4"/>
    </row>
    <row r="56" spans="1:6" ht="15" customHeight="1">
      <c r="A56" s="456" t="s">
        <v>844</v>
      </c>
      <c r="B56" s="419">
        <v>160</v>
      </c>
      <c r="C56" s="419">
        <v>2008</v>
      </c>
      <c r="D56" s="361" t="s">
        <v>527</v>
      </c>
      <c r="F56" s="4"/>
    </row>
    <row r="57" spans="1:6" ht="15" customHeight="1">
      <c r="A57" s="456" t="s">
        <v>845</v>
      </c>
      <c r="B57" s="419">
        <v>86</v>
      </c>
      <c r="C57" s="419">
        <v>2008</v>
      </c>
      <c r="D57" s="361" t="s">
        <v>527</v>
      </c>
      <c r="F57" s="4"/>
    </row>
    <row r="58" spans="1:6" ht="15" customHeight="1">
      <c r="A58" s="456" t="s">
        <v>846</v>
      </c>
      <c r="B58" s="419">
        <v>180</v>
      </c>
      <c r="C58" s="419">
        <v>2008</v>
      </c>
      <c r="D58" s="361" t="s">
        <v>527</v>
      </c>
      <c r="F58" s="4"/>
    </row>
    <row r="59" spans="1:6" ht="15" customHeight="1">
      <c r="A59" s="456" t="s">
        <v>847</v>
      </c>
      <c r="B59" s="419">
        <v>829</v>
      </c>
      <c r="C59" s="419">
        <v>2008</v>
      </c>
      <c r="D59" s="361" t="s">
        <v>527</v>
      </c>
      <c r="F59" s="4"/>
    </row>
    <row r="60" spans="1:6" ht="15" customHeight="1">
      <c r="A60" s="456" t="s">
        <v>848</v>
      </c>
      <c r="B60" s="419">
        <v>193</v>
      </c>
      <c r="C60" s="419">
        <v>2008</v>
      </c>
      <c r="D60" s="361" t="s">
        <v>527</v>
      </c>
      <c r="F60" s="4"/>
    </row>
    <row r="61" spans="1:6" ht="15" customHeight="1">
      <c r="A61" s="456" t="s">
        <v>849</v>
      </c>
      <c r="B61" s="419">
        <v>677</v>
      </c>
      <c r="C61" s="419">
        <v>2008</v>
      </c>
      <c r="D61" s="361" t="s">
        <v>527</v>
      </c>
      <c r="F61" s="4"/>
    </row>
    <row r="62" spans="1:6" ht="15" customHeight="1">
      <c r="A62" s="456" t="s">
        <v>850</v>
      </c>
      <c r="B62" s="419">
        <v>88</v>
      </c>
      <c r="C62" s="419">
        <v>2008</v>
      </c>
      <c r="D62" s="361" t="s">
        <v>527</v>
      </c>
      <c r="F62" s="4"/>
    </row>
    <row r="63" spans="1:6" ht="15" customHeight="1">
      <c r="A63" s="456" t="s">
        <v>851</v>
      </c>
      <c r="B63" s="419">
        <v>97</v>
      </c>
      <c r="C63" s="419">
        <v>2008</v>
      </c>
      <c r="D63" s="361" t="s">
        <v>527</v>
      </c>
      <c r="F63" s="4"/>
    </row>
    <row r="64" spans="1:6" ht="15" customHeight="1">
      <c r="A64" s="456" t="s">
        <v>852</v>
      </c>
      <c r="B64" s="419">
        <v>181</v>
      </c>
      <c r="C64" s="419">
        <v>2008</v>
      </c>
      <c r="D64" s="361" t="s">
        <v>527</v>
      </c>
      <c r="F64" s="4"/>
    </row>
    <row r="65" spans="1:6" ht="15" customHeight="1">
      <c r="A65" s="456" t="s">
        <v>853</v>
      </c>
      <c r="B65" s="419">
        <v>43</v>
      </c>
      <c r="C65" s="419">
        <v>2008</v>
      </c>
      <c r="D65" s="361" t="s">
        <v>527</v>
      </c>
      <c r="F65" s="4"/>
    </row>
    <row r="66" spans="1:6" ht="15" customHeight="1">
      <c r="A66" s="456" t="s">
        <v>854</v>
      </c>
      <c r="B66" s="419">
        <v>499</v>
      </c>
      <c r="C66" s="419">
        <v>2008</v>
      </c>
      <c r="D66" s="361" t="s">
        <v>527</v>
      </c>
      <c r="F66" s="4"/>
    </row>
    <row r="67" spans="1:6" ht="15" customHeight="1">
      <c r="A67" s="456" t="s">
        <v>855</v>
      </c>
      <c r="B67" s="419">
        <v>221</v>
      </c>
      <c r="C67" s="419">
        <v>2008</v>
      </c>
      <c r="D67" s="361" t="s">
        <v>527</v>
      </c>
      <c r="F67" s="4"/>
    </row>
    <row r="68" spans="1:6" ht="15" customHeight="1">
      <c r="A68" s="456" t="s">
        <v>864</v>
      </c>
      <c r="B68" s="419">
        <v>33</v>
      </c>
      <c r="C68" s="419">
        <v>2008</v>
      </c>
      <c r="D68" s="361" t="s">
        <v>527</v>
      </c>
      <c r="F68" s="4"/>
    </row>
    <row r="69" spans="1:6" ht="15" customHeight="1">
      <c r="A69" s="456" t="s">
        <v>865</v>
      </c>
      <c r="B69" s="419">
        <v>36</v>
      </c>
      <c r="C69" s="419">
        <v>2008</v>
      </c>
      <c r="D69" s="361" t="s">
        <v>527</v>
      </c>
      <c r="F69" s="4"/>
    </row>
    <row r="70" spans="1:6" ht="15" customHeight="1">
      <c r="A70" s="456" t="s">
        <v>866</v>
      </c>
      <c r="B70" s="419">
        <v>241</v>
      </c>
      <c r="C70" s="419">
        <v>2008</v>
      </c>
      <c r="D70" s="361" t="s">
        <v>527</v>
      </c>
      <c r="F70" s="4"/>
    </row>
    <row r="71" spans="1:6" ht="15" customHeight="1">
      <c r="A71" s="456" t="s">
        <v>867</v>
      </c>
      <c r="B71" s="419">
        <v>38</v>
      </c>
      <c r="C71" s="419">
        <v>2008</v>
      </c>
      <c r="D71" s="361" t="s">
        <v>527</v>
      </c>
      <c r="F71" s="4"/>
    </row>
    <row r="72" spans="1:6" ht="15" customHeight="1">
      <c r="A72" s="456" t="s">
        <v>868</v>
      </c>
      <c r="B72" s="419">
        <v>127</v>
      </c>
      <c r="C72" s="419">
        <v>2008</v>
      </c>
      <c r="D72" s="361" t="s">
        <v>527</v>
      </c>
      <c r="F72" s="4"/>
    </row>
    <row r="73" spans="1:6" ht="15" customHeight="1">
      <c r="A73" s="456" t="s">
        <v>869</v>
      </c>
      <c r="B73" s="419">
        <v>195</v>
      </c>
      <c r="C73" s="419">
        <v>2013</v>
      </c>
      <c r="D73" s="361" t="s">
        <v>527</v>
      </c>
      <c r="F73" s="4"/>
    </row>
    <row r="74" spans="1:6" ht="15" customHeight="1">
      <c r="A74" s="456" t="s">
        <v>870</v>
      </c>
      <c r="B74" s="419">
        <v>193</v>
      </c>
      <c r="C74" s="419">
        <v>2008</v>
      </c>
      <c r="D74" s="361" t="s">
        <v>527</v>
      </c>
      <c r="F74" s="4"/>
    </row>
    <row r="75" spans="1:6" ht="15" customHeight="1">
      <c r="A75" s="456" t="s">
        <v>871</v>
      </c>
      <c r="B75" s="419">
        <v>1116</v>
      </c>
      <c r="C75" s="419">
        <v>2008</v>
      </c>
      <c r="D75" s="361" t="s">
        <v>527</v>
      </c>
      <c r="F75" s="4"/>
    </row>
    <row r="76" spans="1:6" ht="15" customHeight="1">
      <c r="A76" s="456" t="s">
        <v>872</v>
      </c>
      <c r="B76" s="419">
        <v>348</v>
      </c>
      <c r="C76" s="419">
        <v>2008</v>
      </c>
      <c r="D76" s="361" t="s">
        <v>527</v>
      </c>
      <c r="F76" s="4"/>
    </row>
    <row r="77" spans="1:6" ht="15" customHeight="1">
      <c r="A77" s="456" t="s">
        <v>873</v>
      </c>
      <c r="B77" s="419">
        <v>505</v>
      </c>
      <c r="C77" s="419">
        <v>2008</v>
      </c>
      <c r="D77" s="361" t="s">
        <v>527</v>
      </c>
      <c r="F77" s="4"/>
    </row>
    <row r="78" spans="1:6" ht="15" customHeight="1">
      <c r="A78" s="456" t="s">
        <v>874</v>
      </c>
      <c r="B78" s="419">
        <v>56</v>
      </c>
      <c r="C78" s="419">
        <v>2008</v>
      </c>
      <c r="D78" s="361" t="s">
        <v>527</v>
      </c>
      <c r="F78" s="4"/>
    </row>
    <row r="79" spans="1:6" ht="15" customHeight="1">
      <c r="A79" s="456" t="s">
        <v>875</v>
      </c>
      <c r="B79" s="419">
        <v>328</v>
      </c>
      <c r="C79" s="419">
        <v>2008</v>
      </c>
      <c r="D79" s="361" t="s">
        <v>527</v>
      </c>
      <c r="F79" s="4"/>
    </row>
    <row r="80" spans="1:6" ht="15" customHeight="1">
      <c r="A80" s="456" t="s">
        <v>876</v>
      </c>
      <c r="B80" s="419">
        <v>313</v>
      </c>
      <c r="C80" s="419">
        <v>2008</v>
      </c>
      <c r="D80" s="361" t="s">
        <v>527</v>
      </c>
      <c r="F80" s="4"/>
    </row>
    <row r="81" spans="1:6" ht="15" customHeight="1">
      <c r="A81" s="456" t="s">
        <v>877</v>
      </c>
      <c r="B81" s="419">
        <v>70</v>
      </c>
      <c r="C81" s="419">
        <v>2008</v>
      </c>
      <c r="D81" s="361" t="s">
        <v>527</v>
      </c>
      <c r="F81" s="4"/>
    </row>
    <row r="82" spans="1:6" ht="15" customHeight="1">
      <c r="A82" s="456" t="s">
        <v>878</v>
      </c>
      <c r="B82" s="419">
        <v>242</v>
      </c>
      <c r="C82" s="419">
        <v>2008</v>
      </c>
      <c r="D82" s="361" t="s">
        <v>527</v>
      </c>
      <c r="F82" s="4"/>
    </row>
    <row r="83" spans="1:6" ht="15" customHeight="1">
      <c r="A83" s="456" t="s">
        <v>879</v>
      </c>
      <c r="B83" s="419">
        <v>17</v>
      </c>
      <c r="C83" s="419">
        <v>2008</v>
      </c>
      <c r="D83" s="361" t="s">
        <v>527</v>
      </c>
      <c r="F83" s="4"/>
    </row>
    <row r="84" spans="1:6" ht="15" customHeight="1">
      <c r="A84" s="456" t="s">
        <v>880</v>
      </c>
      <c r="B84" s="419">
        <v>169</v>
      </c>
      <c r="C84" s="419">
        <v>2008</v>
      </c>
      <c r="D84" s="361" t="s">
        <v>527</v>
      </c>
      <c r="F84" s="4"/>
    </row>
    <row r="85" spans="1:6" ht="15" customHeight="1">
      <c r="A85" s="456" t="s">
        <v>881</v>
      </c>
      <c r="B85" s="419">
        <v>176</v>
      </c>
      <c r="C85" s="419">
        <v>2008</v>
      </c>
      <c r="D85" s="361" t="s">
        <v>527</v>
      </c>
      <c r="F85" s="4"/>
    </row>
    <row r="86" spans="1:6" ht="15" customHeight="1">
      <c r="A86" s="456" t="s">
        <v>882</v>
      </c>
      <c r="B86" s="419">
        <v>74</v>
      </c>
      <c r="C86" s="419">
        <v>2008</v>
      </c>
      <c r="D86" s="361" t="s">
        <v>527</v>
      </c>
      <c r="F86" s="4"/>
    </row>
    <row r="87" spans="1:6" ht="15" customHeight="1">
      <c r="A87" s="456" t="s">
        <v>886</v>
      </c>
      <c r="B87" s="419">
        <v>93</v>
      </c>
      <c r="C87" s="419">
        <v>2008</v>
      </c>
      <c r="D87" s="361" t="s">
        <v>527</v>
      </c>
      <c r="F87" s="4"/>
    </row>
    <row r="88" spans="1:6" ht="15" customHeight="1">
      <c r="A88" s="456" t="s">
        <v>887</v>
      </c>
      <c r="B88" s="419">
        <v>143</v>
      </c>
      <c r="C88" s="419">
        <v>2008</v>
      </c>
      <c r="D88" s="361" t="s">
        <v>527</v>
      </c>
      <c r="F88" s="4"/>
    </row>
    <row r="89" spans="1:6" ht="15" customHeight="1">
      <c r="A89" s="456" t="s">
        <v>888</v>
      </c>
      <c r="B89" s="419">
        <v>244</v>
      </c>
      <c r="C89" s="419">
        <v>2008</v>
      </c>
      <c r="D89" s="361" t="s">
        <v>527</v>
      </c>
      <c r="F89" s="4"/>
    </row>
    <row r="90" spans="1:6" ht="15" customHeight="1">
      <c r="A90" s="456" t="s">
        <v>889</v>
      </c>
      <c r="B90" s="419">
        <v>45</v>
      </c>
      <c r="C90" s="419">
        <v>2008</v>
      </c>
      <c r="D90" s="361" t="s">
        <v>527</v>
      </c>
      <c r="F90" s="4"/>
    </row>
    <row r="91" spans="1:6" ht="15" customHeight="1">
      <c r="A91" s="456" t="s">
        <v>890</v>
      </c>
      <c r="B91" s="419">
        <v>963</v>
      </c>
      <c r="C91" s="419">
        <v>2008</v>
      </c>
      <c r="D91" s="361" t="s">
        <v>527</v>
      </c>
      <c r="F91" s="4"/>
    </row>
    <row r="92" spans="1:6" ht="15" customHeight="1">
      <c r="A92" s="456" t="s">
        <v>891</v>
      </c>
      <c r="B92" s="419">
        <v>116</v>
      </c>
      <c r="C92" s="419">
        <v>2008</v>
      </c>
      <c r="D92" s="361" t="s">
        <v>527</v>
      </c>
      <c r="F92" s="4"/>
    </row>
    <row r="93" spans="1:6" ht="15" customHeight="1">
      <c r="A93" s="456" t="s">
        <v>892</v>
      </c>
      <c r="B93" s="419">
        <v>87</v>
      </c>
      <c r="C93" s="419">
        <v>2008</v>
      </c>
      <c r="D93" s="361" t="s">
        <v>527</v>
      </c>
      <c r="F93" s="4"/>
    </row>
    <row r="94" spans="1:6" ht="15" customHeight="1">
      <c r="A94" s="456" t="s">
        <v>893</v>
      </c>
      <c r="B94" s="419">
        <v>172</v>
      </c>
      <c r="C94" s="419">
        <v>2008</v>
      </c>
      <c r="D94" s="361" t="s">
        <v>527</v>
      </c>
      <c r="F94" s="4"/>
    </row>
    <row r="95" spans="1:6" ht="15" customHeight="1">
      <c r="A95" s="456" t="s">
        <v>894</v>
      </c>
      <c r="B95" s="419">
        <v>92</v>
      </c>
      <c r="C95" s="419">
        <v>2008</v>
      </c>
      <c r="D95" s="361" t="s">
        <v>527</v>
      </c>
      <c r="F95" s="4"/>
    </row>
    <row r="96" spans="1:6" ht="15" customHeight="1">
      <c r="A96" s="456" t="s">
        <v>895</v>
      </c>
      <c r="B96" s="419">
        <v>55</v>
      </c>
      <c r="C96" s="419">
        <v>2008</v>
      </c>
      <c r="D96" s="361" t="s">
        <v>527</v>
      </c>
      <c r="F96" s="4"/>
    </row>
    <row r="97" spans="1:6" ht="15" customHeight="1">
      <c r="A97" s="456" t="s">
        <v>896</v>
      </c>
      <c r="B97" s="419">
        <v>23</v>
      </c>
      <c r="C97" s="419">
        <v>2008</v>
      </c>
      <c r="D97" s="361" t="s">
        <v>527</v>
      </c>
      <c r="F97" s="4"/>
    </row>
    <row r="98" spans="1:6" ht="15" customHeight="1">
      <c r="A98" s="456" t="s">
        <v>897</v>
      </c>
      <c r="B98" s="419">
        <v>290</v>
      </c>
      <c r="C98" s="419">
        <v>2008</v>
      </c>
      <c r="D98" s="361" t="s">
        <v>527</v>
      </c>
      <c r="F98" s="4"/>
    </row>
    <row r="99" spans="1:6" ht="15" customHeight="1">
      <c r="A99" s="456" t="s">
        <v>898</v>
      </c>
      <c r="B99" s="419">
        <v>112</v>
      </c>
      <c r="C99" s="419">
        <v>2008</v>
      </c>
      <c r="D99" s="361" t="s">
        <v>527</v>
      </c>
      <c r="F99" s="4"/>
    </row>
    <row r="100" spans="1:6" ht="15" customHeight="1">
      <c r="A100" s="456" t="s">
        <v>899</v>
      </c>
      <c r="B100" s="419">
        <v>13</v>
      </c>
      <c r="C100" s="419">
        <v>2008</v>
      </c>
      <c r="D100" s="361" t="s">
        <v>527</v>
      </c>
      <c r="F100" s="4"/>
    </row>
    <row r="101" spans="1:6" ht="15" customHeight="1">
      <c r="A101" s="456" t="s">
        <v>900</v>
      </c>
      <c r="B101" s="419">
        <v>467</v>
      </c>
      <c r="C101" s="419">
        <v>2008</v>
      </c>
      <c r="D101" s="361" t="s">
        <v>527</v>
      </c>
      <c r="F101" s="4"/>
    </row>
    <row r="102" spans="1:6" ht="15" customHeight="1">
      <c r="A102" s="456" t="s">
        <v>901</v>
      </c>
      <c r="B102" s="419">
        <v>1070</v>
      </c>
      <c r="C102" s="419">
        <v>2008</v>
      </c>
      <c r="D102" s="361" t="s">
        <v>527</v>
      </c>
      <c r="F102" s="4"/>
    </row>
    <row r="103" spans="1:6" ht="15" customHeight="1">
      <c r="A103" s="456" t="s">
        <v>902</v>
      </c>
      <c r="B103" s="419">
        <v>92</v>
      </c>
      <c r="C103" s="419">
        <v>2008</v>
      </c>
      <c r="D103" s="361" t="s">
        <v>527</v>
      </c>
      <c r="F103" s="4"/>
    </row>
    <row r="104" spans="1:6" ht="15" customHeight="1">
      <c r="A104" s="456" t="s">
        <v>903</v>
      </c>
      <c r="B104" s="419">
        <v>171</v>
      </c>
      <c r="C104" s="419">
        <v>2008</v>
      </c>
      <c r="D104" s="361" t="s">
        <v>527</v>
      </c>
      <c r="F104" s="4"/>
    </row>
    <row r="105" spans="1:6" ht="15" customHeight="1">
      <c r="A105" s="456" t="s">
        <v>904</v>
      </c>
      <c r="B105" s="419">
        <v>605</v>
      </c>
      <c r="C105" s="419">
        <v>2008</v>
      </c>
      <c r="D105" s="361" t="s">
        <v>527</v>
      </c>
      <c r="F105" s="4"/>
    </row>
    <row r="106" spans="1:6" ht="15" customHeight="1">
      <c r="A106" s="456" t="s">
        <v>246</v>
      </c>
      <c r="B106" s="419">
        <v>2653</v>
      </c>
      <c r="C106" s="419">
        <v>2012</v>
      </c>
      <c r="D106" s="361" t="s">
        <v>527</v>
      </c>
      <c r="F106" s="4"/>
    </row>
    <row r="107" spans="1:6" ht="15" customHeight="1">
      <c r="A107" s="456" t="s">
        <v>905</v>
      </c>
      <c r="B107" s="419">
        <v>54</v>
      </c>
      <c r="C107" s="419">
        <v>2008</v>
      </c>
      <c r="D107" s="361" t="s">
        <v>527</v>
      </c>
      <c r="F107" s="4"/>
    </row>
    <row r="108" spans="1:6" ht="15" customHeight="1">
      <c r="A108" s="456" t="s">
        <v>906</v>
      </c>
      <c r="B108" s="419">
        <v>172</v>
      </c>
      <c r="C108" s="419">
        <v>2008</v>
      </c>
      <c r="D108" s="361" t="s">
        <v>527</v>
      </c>
      <c r="F108" s="4"/>
    </row>
    <row r="109" spans="1:6" ht="15" customHeight="1">
      <c r="A109" s="456" t="s">
        <v>907</v>
      </c>
      <c r="B109" s="419">
        <v>686</v>
      </c>
      <c r="C109" s="419">
        <v>2008</v>
      </c>
      <c r="D109" s="361" t="s">
        <v>527</v>
      </c>
      <c r="F109" s="4"/>
    </row>
    <row r="110" spans="1:6" ht="14.25" customHeight="1">
      <c r="A110" s="456" t="s">
        <v>908</v>
      </c>
      <c r="B110" s="419">
        <v>158</v>
      </c>
      <c r="C110" s="419">
        <v>2008</v>
      </c>
      <c r="D110" s="361" t="s">
        <v>527</v>
      </c>
      <c r="F110" s="99"/>
    </row>
    <row r="111" spans="1:6" ht="15" customHeight="1">
      <c r="A111" s="456" t="s">
        <v>641</v>
      </c>
      <c r="B111" s="419">
        <v>867</v>
      </c>
      <c r="C111" s="419">
        <v>2008</v>
      </c>
      <c r="D111" s="361" t="s">
        <v>527</v>
      </c>
      <c r="F111" s="175"/>
    </row>
    <row r="112" spans="1:6" ht="15" customHeight="1">
      <c r="A112" s="456" t="s">
        <v>909</v>
      </c>
      <c r="B112" s="419">
        <v>1342</v>
      </c>
      <c r="C112" s="419">
        <v>2008</v>
      </c>
      <c r="D112" s="361" t="s">
        <v>527</v>
      </c>
      <c r="F112" s="99"/>
    </row>
    <row r="113" spans="1:6" ht="15" customHeight="1">
      <c r="A113" s="456" t="s">
        <v>910</v>
      </c>
      <c r="B113" s="419">
        <v>884</v>
      </c>
      <c r="C113" s="419">
        <v>2008</v>
      </c>
      <c r="D113" s="361" t="s">
        <v>527</v>
      </c>
      <c r="F113" s="4"/>
    </row>
    <row r="114" spans="1:6" ht="15" customHeight="1">
      <c r="A114" s="456" t="s">
        <v>911</v>
      </c>
      <c r="B114" s="419">
        <v>157</v>
      </c>
      <c r="C114" s="419">
        <v>2008</v>
      </c>
      <c r="D114" s="361" t="s">
        <v>527</v>
      </c>
      <c r="F114" s="4"/>
    </row>
    <row r="115" spans="1:6" ht="15" customHeight="1">
      <c r="A115" s="456" t="s">
        <v>912</v>
      </c>
      <c r="B115" s="419">
        <v>164</v>
      </c>
      <c r="C115" s="419">
        <v>2008</v>
      </c>
      <c r="D115" s="361" t="s">
        <v>527</v>
      </c>
      <c r="F115" s="4"/>
    </row>
    <row r="116" spans="1:6" ht="15" customHeight="1">
      <c r="A116" s="456" t="s">
        <v>247</v>
      </c>
      <c r="B116" s="419">
        <v>4107</v>
      </c>
      <c r="C116" s="419" t="s">
        <v>527</v>
      </c>
      <c r="D116" s="361" t="s">
        <v>527</v>
      </c>
      <c r="F116" s="4"/>
    </row>
    <row r="117" spans="1:6" ht="15" customHeight="1">
      <c r="A117" s="456" t="s">
        <v>913</v>
      </c>
      <c r="B117" s="419">
        <v>157</v>
      </c>
      <c r="C117" s="419">
        <v>2008</v>
      </c>
      <c r="D117" s="361" t="s">
        <v>527</v>
      </c>
      <c r="F117" s="4"/>
    </row>
    <row r="118" spans="1:6" ht="15" customHeight="1">
      <c r="A118" s="456" t="s">
        <v>914</v>
      </c>
      <c r="B118" s="419">
        <v>65</v>
      </c>
      <c r="C118" s="419">
        <v>2008</v>
      </c>
      <c r="D118" s="361" t="s">
        <v>527</v>
      </c>
      <c r="F118" s="4"/>
    </row>
    <row r="119" spans="1:6" ht="15" customHeight="1">
      <c r="A119" s="456" t="s">
        <v>915</v>
      </c>
      <c r="B119" s="419">
        <v>1717</v>
      </c>
      <c r="C119" s="419">
        <v>2008</v>
      </c>
      <c r="D119" s="361" t="s">
        <v>527</v>
      </c>
      <c r="F119" s="4"/>
    </row>
    <row r="120" spans="1:6" ht="15" customHeight="1">
      <c r="A120" s="456" t="s">
        <v>916</v>
      </c>
      <c r="B120" s="419">
        <v>43</v>
      </c>
      <c r="C120" s="419">
        <v>2008</v>
      </c>
      <c r="D120" s="361" t="s">
        <v>527</v>
      </c>
      <c r="F120" s="4"/>
    </row>
    <row r="121" spans="1:6" ht="15" customHeight="1">
      <c r="A121" s="456" t="s">
        <v>917</v>
      </c>
      <c r="B121" s="419">
        <v>305</v>
      </c>
      <c r="C121" s="419">
        <v>2008</v>
      </c>
      <c r="D121" s="361" t="s">
        <v>527</v>
      </c>
      <c r="F121" s="4"/>
    </row>
    <row r="122" spans="1:6" ht="15" customHeight="1">
      <c r="A122" s="456" t="s">
        <v>918</v>
      </c>
      <c r="B122" s="419">
        <v>125</v>
      </c>
      <c r="C122" s="419">
        <v>2008</v>
      </c>
      <c r="D122" s="361" t="s">
        <v>527</v>
      </c>
      <c r="F122" s="4"/>
    </row>
    <row r="123" spans="1:6" ht="15" customHeight="1">
      <c r="A123" s="456" t="s">
        <v>919</v>
      </c>
      <c r="B123" s="419">
        <v>35</v>
      </c>
      <c r="C123" s="419">
        <v>2008</v>
      </c>
      <c r="D123" s="361" t="s">
        <v>527</v>
      </c>
      <c r="F123" s="4"/>
    </row>
    <row r="124" spans="1:6" ht="15" customHeight="1">
      <c r="A124" s="456" t="s">
        <v>920</v>
      </c>
      <c r="B124" s="419">
        <v>191</v>
      </c>
      <c r="C124" s="419">
        <v>2008</v>
      </c>
      <c r="D124" s="361" t="s">
        <v>527</v>
      </c>
      <c r="F124" s="4"/>
    </row>
    <row r="125" spans="1:7" ht="15" customHeight="1">
      <c r="A125" s="34" t="s">
        <v>800</v>
      </c>
      <c r="B125" s="234"/>
      <c r="C125" s="264"/>
      <c r="D125" s="234"/>
      <c r="E125" s="234"/>
      <c r="F125" s="234"/>
      <c r="G125" s="234"/>
    </row>
    <row r="127" ht="15" customHeight="1">
      <c r="A127" s="26" t="s">
        <v>278</v>
      </c>
    </row>
    <row r="128" spans="1:2" ht="15" customHeight="1">
      <c r="A128" s="27" t="s">
        <v>1012</v>
      </c>
      <c r="B128" s="336">
        <v>1</v>
      </c>
    </row>
    <row r="129" ht="15" customHeight="1">
      <c r="A129" s="27"/>
    </row>
    <row r="130" ht="15" customHeight="1">
      <c r="A130" s="27"/>
    </row>
    <row r="131" ht="15" customHeight="1">
      <c r="A131" s="36" t="s">
        <v>1013</v>
      </c>
    </row>
    <row r="132" ht="15" customHeight="1">
      <c r="A132" s="36"/>
    </row>
    <row r="133" spans="1:7" ht="26.25" customHeight="1">
      <c r="A133" s="26"/>
      <c r="B133" s="483" t="s">
        <v>279</v>
      </c>
      <c r="C133" s="483"/>
      <c r="D133" s="483" t="s">
        <v>1014</v>
      </c>
      <c r="E133" s="483"/>
      <c r="F133" s="483" t="s">
        <v>1015</v>
      </c>
      <c r="G133" s="483"/>
    </row>
    <row r="134" spans="1:7" ht="15" customHeight="1">
      <c r="A134" s="85" t="s">
        <v>280</v>
      </c>
      <c r="B134" s="490">
        <v>677</v>
      </c>
      <c r="C134" s="490"/>
      <c r="D134" s="490" t="s">
        <v>836</v>
      </c>
      <c r="E134" s="490"/>
      <c r="F134" s="490" t="s">
        <v>837</v>
      </c>
      <c r="G134" s="490"/>
    </row>
    <row r="135" spans="1:7" ht="15" customHeight="1">
      <c r="A135" s="85" t="s">
        <v>281</v>
      </c>
      <c r="B135" s="490">
        <v>27</v>
      </c>
      <c r="C135" s="490"/>
      <c r="D135" s="490">
        <v>11</v>
      </c>
      <c r="E135" s="490"/>
      <c r="F135" s="482" t="s">
        <v>282</v>
      </c>
      <c r="G135" s="482"/>
    </row>
    <row r="136" spans="1:7" ht="15" customHeight="1">
      <c r="A136" s="85" t="s">
        <v>283</v>
      </c>
      <c r="B136" s="490">
        <v>204</v>
      </c>
      <c r="C136" s="490"/>
      <c r="D136" s="490">
        <v>2</v>
      </c>
      <c r="E136" s="490"/>
      <c r="F136" s="490"/>
      <c r="G136" s="490"/>
    </row>
    <row r="137" spans="1:7" ht="53.25" customHeight="1">
      <c r="A137" s="85" t="s">
        <v>284</v>
      </c>
      <c r="B137" s="488" t="s">
        <v>838</v>
      </c>
      <c r="C137" s="489"/>
      <c r="D137" s="490" t="s">
        <v>839</v>
      </c>
      <c r="E137" s="490"/>
      <c r="F137" s="490"/>
      <c r="G137" s="490"/>
    </row>
    <row r="138" ht="15" customHeight="1">
      <c r="A138" s="36"/>
    </row>
    <row r="140" spans="1:7" ht="15" customHeight="1">
      <c r="A140" s="36" t="s">
        <v>285</v>
      </c>
      <c r="B140" s="319" t="s">
        <v>835</v>
      </c>
      <c r="G140" s="4"/>
    </row>
    <row r="141" spans="1:7" ht="15" customHeight="1">
      <c r="A141" s="29" t="s">
        <v>806</v>
      </c>
      <c r="B141" s="87"/>
      <c r="G141" s="4"/>
    </row>
    <row r="142" spans="1:7" ht="15" customHeight="1">
      <c r="A142" s="495" t="s">
        <v>517</v>
      </c>
      <c r="B142" s="495"/>
      <c r="C142" s="495"/>
      <c r="D142" s="495"/>
      <c r="E142" s="495"/>
      <c r="F142" s="495"/>
      <c r="G142" s="495"/>
    </row>
    <row r="144" ht="15" customHeight="1">
      <c r="D144" s="86"/>
    </row>
    <row r="145" spans="1:4" ht="15" customHeight="1">
      <c r="A145" s="36" t="s">
        <v>807</v>
      </c>
      <c r="D145" s="86"/>
    </row>
    <row r="146" spans="1:7" ht="15" customHeight="1">
      <c r="A146" s="473" t="s">
        <v>808</v>
      </c>
      <c r="B146" s="473"/>
      <c r="C146" s="473"/>
      <c r="D146" s="473"/>
      <c r="E146" s="473"/>
      <c r="F146" s="473"/>
      <c r="G146" s="399" t="s">
        <v>483</v>
      </c>
    </row>
    <row r="147" spans="1:7" ht="15" customHeight="1">
      <c r="A147" s="29" t="s">
        <v>809</v>
      </c>
      <c r="G147" s="83"/>
    </row>
    <row r="148" spans="1:7" s="281" customFormat="1" ht="15" customHeight="1">
      <c r="A148" s="474" t="s">
        <v>831</v>
      </c>
      <c r="B148" s="474"/>
      <c r="C148" s="474"/>
      <c r="D148" s="474"/>
      <c r="E148" s="474"/>
      <c r="F148" s="474"/>
      <c r="G148" s="474"/>
    </row>
    <row r="149" ht="15" customHeight="1">
      <c r="A149" s="29" t="s">
        <v>518</v>
      </c>
    </row>
    <row r="150" spans="1:7" ht="84.75" customHeight="1">
      <c r="A150" s="475" t="s">
        <v>1</v>
      </c>
      <c r="B150" s="476"/>
      <c r="C150" s="476"/>
      <c r="D150" s="476"/>
      <c r="E150" s="476"/>
      <c r="F150" s="476"/>
      <c r="G150" s="477"/>
    </row>
    <row r="151" spans="1:7" ht="15" customHeight="1">
      <c r="A151" s="29" t="s">
        <v>519</v>
      </c>
      <c r="G151" s="320" t="s">
        <v>834</v>
      </c>
    </row>
    <row r="152" spans="1:7" ht="15" customHeight="1">
      <c r="A152" s="465" t="s">
        <v>832</v>
      </c>
      <c r="B152" s="465"/>
      <c r="C152" s="465"/>
      <c r="D152" s="465"/>
      <c r="E152" s="465"/>
      <c r="F152" s="465"/>
      <c r="G152" s="465"/>
    </row>
    <row r="153" ht="15" customHeight="1">
      <c r="A153" s="29" t="s">
        <v>576</v>
      </c>
    </row>
    <row r="154" spans="1:8" ht="30" customHeight="1">
      <c r="A154" s="471" t="s">
        <v>833</v>
      </c>
      <c r="B154" s="472"/>
      <c r="C154" s="472"/>
      <c r="D154" s="472"/>
      <c r="E154" s="472"/>
      <c r="F154" s="472"/>
      <c r="G154" s="472"/>
      <c r="H154" s="281"/>
    </row>
    <row r="155" s="281" customFormat="1" ht="15" customHeight="1"/>
    <row r="157" ht="15" customHeight="1">
      <c r="A157" s="36" t="s">
        <v>520</v>
      </c>
    </row>
    <row r="159" spans="1:7" ht="15" customHeight="1">
      <c r="A159" s="36" t="s">
        <v>642</v>
      </c>
      <c r="C159" s="226"/>
      <c r="D159" s="491" t="s">
        <v>573</v>
      </c>
      <c r="E159" s="491"/>
      <c r="F159" s="491"/>
      <c r="G159" s="491"/>
    </row>
    <row r="160" ht="13.5">
      <c r="A160" s="29" t="s">
        <v>521</v>
      </c>
    </row>
    <row r="161" spans="1:7" ht="44.25" customHeight="1">
      <c r="A161" s="492" t="s">
        <v>643</v>
      </c>
      <c r="B161" s="493"/>
      <c r="C161" s="493"/>
      <c r="D161" s="493"/>
      <c r="E161" s="493"/>
      <c r="F161" s="493"/>
      <c r="G161" s="470"/>
    </row>
    <row r="162" ht="13.5">
      <c r="A162" s="29" t="s">
        <v>575</v>
      </c>
    </row>
    <row r="163" spans="1:7" ht="30" customHeight="1">
      <c r="A163" s="492" t="s">
        <v>7</v>
      </c>
      <c r="B163" s="493"/>
      <c r="C163" s="493"/>
      <c r="D163" s="493"/>
      <c r="E163" s="493"/>
      <c r="F163" s="493"/>
      <c r="G163" s="470"/>
    </row>
  </sheetData>
  <sheetProtection selectLockedCells="1" selectUnlockedCells="1"/>
  <mergeCells count="52">
    <mergeCell ref="A161:G161"/>
    <mergeCell ref="A163:G163"/>
    <mergeCell ref="A154:G154"/>
    <mergeCell ref="A146:F146"/>
    <mergeCell ref="A148:G148"/>
    <mergeCell ref="A150:G150"/>
    <mergeCell ref="A152:G152"/>
    <mergeCell ref="A142:G142"/>
    <mergeCell ref="D136:E136"/>
    <mergeCell ref="F136:G136"/>
    <mergeCell ref="D159:G159"/>
    <mergeCell ref="B137:C137"/>
    <mergeCell ref="D137:E137"/>
    <mergeCell ref="F137:G137"/>
    <mergeCell ref="B134:C134"/>
    <mergeCell ref="D134:E134"/>
    <mergeCell ref="F134:G134"/>
    <mergeCell ref="B135:C135"/>
    <mergeCell ref="D135:E135"/>
    <mergeCell ref="F135:G135"/>
    <mergeCell ref="B136:C136"/>
    <mergeCell ref="B133:C133"/>
    <mergeCell ref="D133:E133"/>
    <mergeCell ref="F133:G133"/>
    <mergeCell ref="A44:G44"/>
    <mergeCell ref="A45:F45"/>
    <mergeCell ref="A48:G48"/>
    <mergeCell ref="B49:E49"/>
    <mergeCell ref="F40:G40"/>
    <mergeCell ref="F41:G41"/>
    <mergeCell ref="A36:G36"/>
    <mergeCell ref="F38:G38"/>
    <mergeCell ref="F39:G39"/>
    <mergeCell ref="A23:G23"/>
    <mergeCell ref="A32:F32"/>
    <mergeCell ref="A34:B34"/>
    <mergeCell ref="B17:C17"/>
    <mergeCell ref="B18:C18"/>
    <mergeCell ref="B19:C19"/>
    <mergeCell ref="B20:C20"/>
    <mergeCell ref="B13:C13"/>
    <mergeCell ref="B14:C14"/>
    <mergeCell ref="B15:C15"/>
    <mergeCell ref="B16:C16"/>
    <mergeCell ref="B9:C9"/>
    <mergeCell ref="B10:C10"/>
    <mergeCell ref="B11:C11"/>
    <mergeCell ref="B12:C12"/>
    <mergeCell ref="A1:G1"/>
    <mergeCell ref="B6:C6"/>
    <mergeCell ref="B7:C7"/>
    <mergeCell ref="B8:C8"/>
  </mergeCells>
  <dataValidations count="4">
    <dataValidation type="list" operator="equal" allowBlank="1" sqref="B140">
      <formula1>"oui,non,"</formula1>
    </dataValidation>
    <dataValidation type="list" operator="equal" allowBlank="1" sqref="G146">
      <formula1>"Oui,Non"</formula1>
    </dataValidation>
    <dataValidation type="list" operator="equal" allowBlank="1" sqref="G151">
      <formula1>"Régulières,Ponctuelles,Néant,,"</formula1>
    </dataValidation>
    <dataValidation type="list" operator="equal" allowBlank="1" sqref="F34 F31">
      <formula1>"Oui,Non,"</formula1>
    </dataValidation>
  </dataValidations>
  <printOptions/>
  <pageMargins left="0.7875" right="0.7875" top="0.7875" bottom="0.7875" header="0.5118055555555555" footer="0.511805555555555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zoomScale="110" zoomScaleNormal="110" zoomScaleSheetLayoutView="100" zoomScalePageLayoutView="0" workbookViewId="0" topLeftCell="A1">
      <pane ySplit="1" topLeftCell="BM2" activePane="bottomLeft" state="frozen"/>
      <selection pane="topLeft" activeCell="F4" sqref="F4:H6"/>
      <selection pane="bottomLeft" activeCell="I6" sqref="I6"/>
    </sheetView>
  </sheetViews>
  <sheetFormatPr defaultColWidth="11.421875" defaultRowHeight="15" customHeight="1"/>
  <cols>
    <col min="1" max="1" width="31.8515625" style="12" customWidth="1"/>
    <col min="2" max="2" width="17.00390625" style="12" customWidth="1"/>
    <col min="3" max="3" width="18.28125" style="12" customWidth="1"/>
    <col min="4" max="4" width="11.7109375" style="12" customWidth="1"/>
    <col min="5" max="5" width="12.28125" style="12" customWidth="1"/>
    <col min="6" max="6" width="3.57421875" style="12" customWidth="1"/>
    <col min="7" max="16384" width="11.421875" style="12" customWidth="1"/>
  </cols>
  <sheetData>
    <row r="1" spans="1:6" ht="15" customHeight="1">
      <c r="A1" s="550" t="s">
        <v>424</v>
      </c>
      <c r="B1" s="550"/>
      <c r="C1" s="550"/>
      <c r="D1" s="550"/>
      <c r="E1" s="550"/>
      <c r="F1" s="13"/>
    </row>
    <row r="2" spans="1:6" ht="15" customHeight="1">
      <c r="A2" s="15"/>
      <c r="B2" s="15"/>
      <c r="C2" s="15"/>
      <c r="D2" s="15"/>
      <c r="E2" s="15"/>
      <c r="F2" s="15"/>
    </row>
    <row r="3" ht="15" customHeight="1">
      <c r="A3" s="12" t="s">
        <v>1103</v>
      </c>
    </row>
    <row r="4" spans="1:6" ht="15" customHeight="1">
      <c r="A4" s="45" t="s">
        <v>810</v>
      </c>
      <c r="D4" s="18"/>
      <c r="E4" s="22"/>
      <c r="F4" s="22"/>
    </row>
    <row r="5" spans="1:6" ht="15" customHeight="1">
      <c r="A5" s="45"/>
      <c r="D5" s="18"/>
      <c r="E5" s="22"/>
      <c r="F5" s="22"/>
    </row>
    <row r="6" spans="1:6" ht="15" customHeight="1">
      <c r="A6" s="466" t="s">
        <v>928</v>
      </c>
      <c r="B6" s="466"/>
      <c r="C6" s="466"/>
      <c r="D6" s="466"/>
      <c r="E6" s="342">
        <v>2</v>
      </c>
      <c r="F6" s="22"/>
    </row>
    <row r="7" spans="1:6" ht="15" customHeight="1">
      <c r="A7" s="466" t="s">
        <v>929</v>
      </c>
      <c r="B7" s="466"/>
      <c r="C7" s="466"/>
      <c r="D7" s="466"/>
      <c r="E7" s="342">
        <v>1</v>
      </c>
      <c r="F7" s="22"/>
    </row>
    <row r="8" spans="1:6" ht="15" customHeight="1">
      <c r="A8" s="103"/>
      <c r="B8" s="103"/>
      <c r="C8" s="65"/>
      <c r="D8" s="49"/>
      <c r="F8" s="22"/>
    </row>
    <row r="9" spans="1:6" ht="15" customHeight="1">
      <c r="A9" s="45" t="s">
        <v>930</v>
      </c>
      <c r="B9" s="103"/>
      <c r="C9" s="65"/>
      <c r="D9" s="49"/>
      <c r="F9" s="22"/>
    </row>
    <row r="10" spans="1:6" ht="26.25" customHeight="1">
      <c r="A10" s="54" t="s">
        <v>931</v>
      </c>
      <c r="B10" s="54" t="s">
        <v>932</v>
      </c>
      <c r="C10" s="54" t="s">
        <v>933</v>
      </c>
      <c r="D10" s="54" t="s">
        <v>934</v>
      </c>
      <c r="E10" s="54" t="s">
        <v>935</v>
      </c>
      <c r="F10" s="22"/>
    </row>
    <row r="11" spans="1:6" ht="44.25" customHeight="1">
      <c r="A11" s="72" t="s">
        <v>968</v>
      </c>
      <c r="B11" s="400" t="s">
        <v>399</v>
      </c>
      <c r="C11" s="444" t="s">
        <v>2</v>
      </c>
      <c r="D11" s="400" t="s">
        <v>922</v>
      </c>
      <c r="E11" s="402" t="s">
        <v>835</v>
      </c>
      <c r="F11" s="22"/>
    </row>
    <row r="12" spans="1:6" ht="58.5" customHeight="1">
      <c r="A12" s="104" t="s">
        <v>970</v>
      </c>
      <c r="B12" s="400" t="s">
        <v>921</v>
      </c>
      <c r="C12" s="444" t="s">
        <v>400</v>
      </c>
      <c r="D12" s="400" t="s">
        <v>922</v>
      </c>
      <c r="E12" s="402" t="s">
        <v>835</v>
      </c>
      <c r="F12" s="22"/>
    </row>
    <row r="13" spans="1:6" ht="41.25" customHeight="1">
      <c r="A13" s="72" t="s">
        <v>971</v>
      </c>
      <c r="B13" s="400"/>
      <c r="C13" s="444"/>
      <c r="D13" s="400"/>
      <c r="E13" s="402"/>
      <c r="F13" s="22"/>
    </row>
    <row r="14" spans="1:6" ht="27" customHeight="1">
      <c r="A14" s="72" t="s">
        <v>972</v>
      </c>
      <c r="B14" s="400" t="s">
        <v>3</v>
      </c>
      <c r="C14" s="444" t="s">
        <v>793</v>
      </c>
      <c r="D14" s="400" t="s">
        <v>794</v>
      </c>
      <c r="E14" s="402" t="s">
        <v>835</v>
      </c>
      <c r="F14" s="22"/>
    </row>
    <row r="15" spans="1:6" ht="28.5" customHeight="1">
      <c r="A15" s="72" t="s">
        <v>973</v>
      </c>
      <c r="B15" s="400"/>
      <c r="C15" s="401"/>
      <c r="D15" s="400"/>
      <c r="E15" s="402"/>
      <c r="F15" s="22"/>
    </row>
    <row r="16" spans="1:6" ht="27.75" customHeight="1">
      <c r="A16" s="72" t="s">
        <v>974</v>
      </c>
      <c r="B16" s="400"/>
      <c r="C16" s="401"/>
      <c r="D16" s="400"/>
      <c r="E16" s="402"/>
      <c r="F16" s="22"/>
    </row>
    <row r="17" spans="1:6" ht="15" customHeight="1">
      <c r="A17" s="72" t="s">
        <v>975</v>
      </c>
      <c r="B17" s="400"/>
      <c r="C17" s="401"/>
      <c r="D17" s="400"/>
      <c r="E17" s="402"/>
      <c r="F17" s="22"/>
    </row>
    <row r="18" spans="1:6" ht="15" customHeight="1">
      <c r="A18" s="72" t="s">
        <v>976</v>
      </c>
      <c r="B18" s="400"/>
      <c r="C18" s="401"/>
      <c r="D18" s="400"/>
      <c r="E18" s="402"/>
      <c r="F18" s="22"/>
    </row>
    <row r="19" spans="1:6" ht="26.25" customHeight="1">
      <c r="A19" s="72" t="s">
        <v>977</v>
      </c>
      <c r="B19" s="400"/>
      <c r="C19" s="401"/>
      <c r="D19" s="400"/>
      <c r="E19" s="402"/>
      <c r="F19" s="22"/>
    </row>
    <row r="20" spans="1:6" ht="15" customHeight="1">
      <c r="A20" s="29"/>
      <c r="B20" s="103"/>
      <c r="C20" s="65"/>
      <c r="D20" s="49"/>
      <c r="F20" s="22"/>
    </row>
    <row r="21" spans="1:6" ht="15" customHeight="1">
      <c r="A21" s="45"/>
      <c r="D21" s="18"/>
      <c r="E21" s="22"/>
      <c r="F21" s="22"/>
    </row>
    <row r="22" spans="1:6" ht="15" customHeight="1">
      <c r="A22" s="105" t="s">
        <v>978</v>
      </c>
      <c r="B22" s="21"/>
      <c r="C22" s="21"/>
      <c r="D22" s="106"/>
      <c r="E22" s="107" t="s">
        <v>483</v>
      </c>
      <c r="F22" s="21"/>
    </row>
    <row r="23" spans="1:6" ht="15" customHeight="1">
      <c r="A23" s="105"/>
      <c r="B23" s="21"/>
      <c r="C23" s="108"/>
      <c r="D23" s="108"/>
      <c r="E23" s="21"/>
      <c r="F23" s="21"/>
    </row>
    <row r="24" spans="1:6" ht="27.75" customHeight="1">
      <c r="A24" s="467" t="s">
        <v>979</v>
      </c>
      <c r="B24" s="467"/>
      <c r="C24" s="467"/>
      <c r="D24" s="467"/>
      <c r="E24" s="107" t="s">
        <v>483</v>
      </c>
      <c r="F24" s="21"/>
    </row>
    <row r="25" spans="1:6" ht="33" customHeight="1">
      <c r="A25" s="468" t="s">
        <v>924</v>
      </c>
      <c r="B25" s="468"/>
      <c r="C25" s="468"/>
      <c r="D25" s="468"/>
      <c r="E25" s="468"/>
      <c r="F25" s="21"/>
    </row>
    <row r="26" spans="1:6" ht="15" customHeight="1">
      <c r="A26" s="467" t="s">
        <v>980</v>
      </c>
      <c r="B26" s="467"/>
      <c r="C26" s="467"/>
      <c r="D26" s="467"/>
      <c r="E26" s="107" t="s">
        <v>483</v>
      </c>
      <c r="F26" s="21"/>
    </row>
    <row r="27" spans="1:6" ht="33.75" customHeight="1">
      <c r="A27" s="468" t="s">
        <v>927</v>
      </c>
      <c r="B27" s="468"/>
      <c r="C27" s="468"/>
      <c r="D27" s="468"/>
      <c r="E27" s="468"/>
      <c r="F27" s="21"/>
    </row>
    <row r="28" spans="1:6" ht="15" customHeight="1">
      <c r="A28" s="467" t="s">
        <v>981</v>
      </c>
      <c r="B28" s="467"/>
      <c r="C28" s="467"/>
      <c r="D28" s="467"/>
      <c r="E28" s="107" t="s">
        <v>483</v>
      </c>
      <c r="F28" s="109"/>
    </row>
    <row r="29" spans="1:6" ht="15" customHeight="1">
      <c r="A29" s="468" t="s">
        <v>926</v>
      </c>
      <c r="B29" s="468"/>
      <c r="C29" s="468"/>
      <c r="D29" s="468"/>
      <c r="E29" s="468"/>
      <c r="F29" s="21"/>
    </row>
    <row r="30" spans="1:5" ht="27.75" customHeight="1">
      <c r="A30" s="467" t="s">
        <v>982</v>
      </c>
      <c r="B30" s="467"/>
      <c r="C30" s="467"/>
      <c r="D30" s="467"/>
      <c r="E30" s="107" t="s">
        <v>969</v>
      </c>
    </row>
    <row r="31" ht="15" customHeight="1">
      <c r="A31" s="45"/>
    </row>
    <row r="32" ht="15" customHeight="1">
      <c r="A32" s="45"/>
    </row>
    <row r="33" spans="1:5" ht="15" customHeight="1">
      <c r="A33" s="45" t="s">
        <v>983</v>
      </c>
      <c r="E33" s="61" t="s">
        <v>483</v>
      </c>
    </row>
    <row r="34" spans="1:6" ht="28.5" customHeight="1">
      <c r="A34" s="468" t="s">
        <v>923</v>
      </c>
      <c r="B34" s="468"/>
      <c r="C34" s="468"/>
      <c r="D34" s="468"/>
      <c r="E34" s="468"/>
      <c r="F34" s="21"/>
    </row>
  </sheetData>
  <sheetProtection selectLockedCells="1" selectUnlockedCells="1"/>
  <mergeCells count="11">
    <mergeCell ref="A25:E25"/>
    <mergeCell ref="A34:E34"/>
    <mergeCell ref="A26:D26"/>
    <mergeCell ref="A27:E27"/>
    <mergeCell ref="A28:D28"/>
    <mergeCell ref="A29:E29"/>
    <mergeCell ref="A30:D30"/>
    <mergeCell ref="A1:E1"/>
    <mergeCell ref="A6:D6"/>
    <mergeCell ref="A7:D7"/>
    <mergeCell ref="A24:D24"/>
  </mergeCells>
  <dataValidations count="4">
    <dataValidation type="list" operator="equal" allowBlank="1" sqref="E33 E22 E30 E28 E26 E24">
      <formula1>"Oui,Non"</formula1>
    </dataValidation>
    <dataValidation type="list" operator="equal" allowBlank="1" sqref="B11:B19">
      <formula1>"Administration générale,Finances publiques,Police, ordre public,Agriculture,Économie, industrie, emploi,Éducation,Équipement, environnement,Justice,Affaires sociales et santé,Emploi,Culture, jeunesse et sports,"</formula1>
    </dataValidation>
    <dataValidation type="list" operator="equal" allowBlank="1" sqref="D11:D19">
      <formula1>"créé,actualisé,"</formula1>
    </dataValidation>
    <dataValidation type="list" operator="equal" sqref="E11:E19">
      <formula1>"oui,non"</formula1>
    </dataValidation>
  </dataValidations>
  <printOptions horizontalCentered="1"/>
  <pageMargins left="0.5708333333333333" right="0.5708333333333333" top="0.6888888888888889" bottom="0.6888888888888889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4"/>
  <sheetViews>
    <sheetView zoomScale="120" zoomScaleNormal="120" zoomScaleSheetLayoutView="100" zoomScalePageLayoutView="0" workbookViewId="0" topLeftCell="A1">
      <pane ySplit="1" topLeftCell="BM2" activePane="bottomLeft" state="frozen"/>
      <selection pane="topLeft" activeCell="F4" sqref="F4:H6"/>
      <selection pane="bottomLeft" activeCell="L47" sqref="L47"/>
    </sheetView>
  </sheetViews>
  <sheetFormatPr defaultColWidth="11.421875" defaultRowHeight="15" customHeight="1"/>
  <cols>
    <col min="1" max="1" width="18.28125" style="12" customWidth="1"/>
    <col min="2" max="2" width="18.8515625" style="12" customWidth="1"/>
    <col min="3" max="3" width="11.421875" style="126" customWidth="1"/>
    <col min="4" max="4" width="10.421875" style="126" customWidth="1"/>
    <col min="5" max="5" width="9.8515625" style="12" customWidth="1"/>
    <col min="6" max="7" width="9.00390625" style="12" customWidth="1"/>
    <col min="8" max="9" width="7.140625" style="12" customWidth="1"/>
    <col min="10" max="10" width="3.00390625" style="21" customWidth="1"/>
    <col min="11" max="16384" width="11.421875" style="12" customWidth="1"/>
  </cols>
  <sheetData>
    <row r="1" spans="1:10" ht="15" customHeight="1">
      <c r="A1" s="562" t="s">
        <v>425</v>
      </c>
      <c r="B1" s="563"/>
      <c r="C1" s="563"/>
      <c r="D1" s="563"/>
      <c r="E1" s="563"/>
      <c r="F1" s="563"/>
      <c r="G1" s="563"/>
      <c r="H1" s="563"/>
      <c r="I1" s="564"/>
      <c r="J1" s="111"/>
    </row>
    <row r="2" spans="1:10" ht="15" customHeight="1">
      <c r="A2" s="565"/>
      <c r="B2" s="565"/>
      <c r="C2" s="565"/>
      <c r="D2" s="565"/>
      <c r="E2" s="565"/>
      <c r="F2" s="565"/>
      <c r="G2" s="565"/>
      <c r="H2" s="565"/>
      <c r="I2" s="565"/>
      <c r="J2" s="111"/>
    </row>
    <row r="3" spans="1:10" ht="15" customHeight="1">
      <c r="A3" s="112"/>
      <c r="B3" s="112"/>
      <c r="C3" s="273"/>
      <c r="D3" s="273"/>
      <c r="E3" s="112"/>
      <c r="F3" s="112"/>
      <c r="G3" s="112"/>
      <c r="H3" s="112"/>
      <c r="I3" s="112"/>
      <c r="J3" s="113"/>
    </row>
    <row r="4" ht="15" customHeight="1">
      <c r="A4" s="45" t="s">
        <v>984</v>
      </c>
    </row>
    <row r="5" ht="15" customHeight="1">
      <c r="A5" s="45"/>
    </row>
    <row r="6" spans="1:10" ht="15" customHeight="1">
      <c r="A6" s="18"/>
      <c r="B6" s="18"/>
      <c r="C6" s="130"/>
      <c r="D6" s="130"/>
      <c r="E6" s="18"/>
      <c r="F6" s="18"/>
      <c r="G6" s="18"/>
      <c r="H6" s="18"/>
      <c r="I6" s="18"/>
      <c r="J6" s="106"/>
    </row>
    <row r="7" spans="1:10" ht="12.75" customHeight="1">
      <c r="A7" s="114" t="s">
        <v>985</v>
      </c>
      <c r="B7" s="18"/>
      <c r="C7" s="130"/>
      <c r="D7" s="130"/>
      <c r="E7" s="18"/>
      <c r="F7" s="18"/>
      <c r="G7" s="18"/>
      <c r="H7" s="18"/>
      <c r="I7" s="18"/>
      <c r="J7" s="106"/>
    </row>
    <row r="8" spans="1:10" ht="68.25" customHeight="1">
      <c r="A8" s="517" t="s">
        <v>986</v>
      </c>
      <c r="B8" s="517"/>
      <c r="C8" s="517" t="s">
        <v>987</v>
      </c>
      <c r="D8" s="517"/>
      <c r="E8" s="566" t="s">
        <v>988</v>
      </c>
      <c r="F8" s="566"/>
      <c r="G8" s="566" t="s">
        <v>989</v>
      </c>
      <c r="H8" s="566"/>
      <c r="I8" s="50" t="s">
        <v>990</v>
      </c>
      <c r="J8" s="115"/>
    </row>
    <row r="9" spans="1:10" ht="40.5" customHeight="1">
      <c r="A9" s="559" t="s">
        <v>433</v>
      </c>
      <c r="B9" s="559"/>
      <c r="C9" s="560" t="s">
        <v>745</v>
      </c>
      <c r="D9" s="560"/>
      <c r="E9" s="509">
        <v>2</v>
      </c>
      <c r="F9" s="510"/>
      <c r="G9" s="509"/>
      <c r="H9" s="510">
        <f>F9-G9</f>
        <v>0</v>
      </c>
      <c r="I9" s="380"/>
      <c r="J9" s="116"/>
    </row>
    <row r="10" spans="1:10" ht="40.5" customHeight="1">
      <c r="A10" s="559" t="s">
        <v>970</v>
      </c>
      <c r="B10" s="559"/>
      <c r="C10" s="560" t="s">
        <v>744</v>
      </c>
      <c r="D10" s="560"/>
      <c r="E10" s="509"/>
      <c r="F10" s="510"/>
      <c r="G10" s="509">
        <v>0.295</v>
      </c>
      <c r="H10" s="510">
        <f>F10-G10</f>
        <v>-0.295</v>
      </c>
      <c r="I10" s="380"/>
      <c r="J10" s="116"/>
    </row>
    <row r="11" spans="1:10" ht="28.5" customHeight="1">
      <c r="A11" s="559" t="s">
        <v>971</v>
      </c>
      <c r="B11" s="559" t="s">
        <v>1103</v>
      </c>
      <c r="C11" s="560"/>
      <c r="D11" s="560"/>
      <c r="E11" s="509"/>
      <c r="F11" s="510"/>
      <c r="G11" s="509"/>
      <c r="H11" s="510">
        <f>F11-G11</f>
        <v>0</v>
      </c>
      <c r="I11" s="380"/>
      <c r="J11" s="116"/>
    </row>
    <row r="12" spans="1:10" s="118" customFormat="1" ht="12.75" customHeight="1">
      <c r="A12" s="561" t="s">
        <v>434</v>
      </c>
      <c r="B12" s="561"/>
      <c r="C12" s="561"/>
      <c r="D12" s="561"/>
      <c r="E12" s="567">
        <f>SUM(E9:E11)</f>
        <v>2</v>
      </c>
      <c r="F12" s="567">
        <f>SUM(F9:F11)</f>
        <v>0</v>
      </c>
      <c r="G12" s="567">
        <f>SUM(G9:G11)</f>
        <v>0.295</v>
      </c>
      <c r="H12" s="567">
        <f>SUM(H9:H11)</f>
        <v>-0.295</v>
      </c>
      <c r="I12" s="403">
        <f>SUM(I9:I11)</f>
        <v>0</v>
      </c>
      <c r="J12" s="117"/>
    </row>
    <row r="13" spans="1:10" ht="25.5" customHeight="1">
      <c r="A13" s="559" t="s">
        <v>972</v>
      </c>
      <c r="B13" s="559" t="s">
        <v>1103</v>
      </c>
      <c r="C13" s="560" t="s">
        <v>936</v>
      </c>
      <c r="D13" s="560"/>
      <c r="E13" s="509">
        <v>1.1</v>
      </c>
      <c r="F13" s="510"/>
      <c r="G13" s="509"/>
      <c r="H13" s="510">
        <f>F13-G13</f>
        <v>0</v>
      </c>
      <c r="I13" s="380"/>
      <c r="J13" s="116"/>
    </row>
    <row r="14" spans="1:10" ht="25.5" customHeight="1">
      <c r="A14" s="559" t="s">
        <v>972</v>
      </c>
      <c r="B14" s="559" t="s">
        <v>1103</v>
      </c>
      <c r="C14" s="560" t="s">
        <v>937</v>
      </c>
      <c r="D14" s="560"/>
      <c r="E14" s="509">
        <v>5</v>
      </c>
      <c r="F14" s="510"/>
      <c r="G14" s="509"/>
      <c r="H14" s="510"/>
      <c r="I14" s="380"/>
      <c r="J14" s="116"/>
    </row>
    <row r="15" spans="1:10" ht="25.5" customHeight="1">
      <c r="A15" s="559" t="s">
        <v>972</v>
      </c>
      <c r="B15" s="559" t="s">
        <v>1103</v>
      </c>
      <c r="C15" s="560" t="s">
        <v>938</v>
      </c>
      <c r="D15" s="560"/>
      <c r="E15" s="509">
        <v>0.5</v>
      </c>
      <c r="F15" s="510"/>
      <c r="G15" s="509"/>
      <c r="H15" s="510"/>
      <c r="I15" s="380"/>
      <c r="J15" s="116"/>
    </row>
    <row r="16" spans="1:10" ht="25.5" customHeight="1">
      <c r="A16" s="559" t="s">
        <v>972</v>
      </c>
      <c r="B16" s="559" t="s">
        <v>1103</v>
      </c>
      <c r="C16" s="560" t="s">
        <v>939</v>
      </c>
      <c r="D16" s="560"/>
      <c r="E16" s="509">
        <v>1</v>
      </c>
      <c r="F16" s="510"/>
      <c r="G16" s="509"/>
      <c r="H16" s="510"/>
      <c r="I16" s="380"/>
      <c r="J16" s="116"/>
    </row>
    <row r="17" spans="1:10" ht="15" customHeight="1">
      <c r="A17" s="559" t="s">
        <v>435</v>
      </c>
      <c r="B17" s="559" t="s">
        <v>1103</v>
      </c>
      <c r="C17" s="560"/>
      <c r="D17" s="560"/>
      <c r="E17" s="509"/>
      <c r="F17" s="510"/>
      <c r="G17" s="509"/>
      <c r="H17" s="510">
        <f>F17-G17</f>
        <v>0</v>
      </c>
      <c r="I17" s="380"/>
      <c r="J17" s="116"/>
    </row>
    <row r="18" spans="1:10" ht="26.25" customHeight="1">
      <c r="A18" s="559" t="s">
        <v>974</v>
      </c>
      <c r="B18" s="559" t="s">
        <v>1103</v>
      </c>
      <c r="C18" s="560" t="s">
        <v>750</v>
      </c>
      <c r="D18" s="560"/>
      <c r="E18" s="509">
        <v>0.15</v>
      </c>
      <c r="F18" s="510"/>
      <c r="G18" s="509"/>
      <c r="H18" s="510">
        <f>F18-G18</f>
        <v>0</v>
      </c>
      <c r="I18" s="380"/>
      <c r="J18" s="116"/>
    </row>
    <row r="19" spans="1:10" ht="26.25" customHeight="1">
      <c r="A19" s="559" t="s">
        <v>974</v>
      </c>
      <c r="B19" s="559" t="s">
        <v>1103</v>
      </c>
      <c r="C19" s="560" t="s">
        <v>951</v>
      </c>
      <c r="D19" s="560"/>
      <c r="E19" s="509">
        <v>1</v>
      </c>
      <c r="F19" s="510"/>
      <c r="G19" s="367"/>
      <c r="H19" s="368"/>
      <c r="I19" s="380"/>
      <c r="J19" s="116"/>
    </row>
    <row r="20" spans="1:10" s="120" customFormat="1" ht="15" customHeight="1">
      <c r="A20" s="561" t="s">
        <v>436</v>
      </c>
      <c r="B20" s="561"/>
      <c r="C20" s="561"/>
      <c r="D20" s="561"/>
      <c r="E20" s="567">
        <f>SUM(E13:E19)</f>
        <v>8.75</v>
      </c>
      <c r="F20" s="567">
        <f>SUM(F13:F18)</f>
        <v>0</v>
      </c>
      <c r="G20" s="567">
        <f>SUM(G13:G18)</f>
        <v>0</v>
      </c>
      <c r="H20" s="567">
        <f>SUM(H13:H18)</f>
        <v>0</v>
      </c>
      <c r="I20" s="403">
        <f>SUM(I13:I18)</f>
        <v>0</v>
      </c>
      <c r="J20" s="119"/>
    </row>
    <row r="21" spans="1:10" ht="15" customHeight="1">
      <c r="A21" s="559" t="s">
        <v>975</v>
      </c>
      <c r="B21" s="559" t="s">
        <v>1103</v>
      </c>
      <c r="C21" s="568"/>
      <c r="D21" s="568"/>
      <c r="E21" s="509"/>
      <c r="F21" s="510"/>
      <c r="G21" s="509"/>
      <c r="H21" s="510">
        <f>F21-G21</f>
        <v>0</v>
      </c>
      <c r="I21" s="380"/>
      <c r="J21" s="116"/>
    </row>
    <row r="22" spans="1:10" ht="15" customHeight="1">
      <c r="A22" s="559" t="s">
        <v>437</v>
      </c>
      <c r="B22" s="559" t="s">
        <v>1103</v>
      </c>
      <c r="C22" s="560" t="s">
        <v>940</v>
      </c>
      <c r="D22" s="560"/>
      <c r="E22" s="509">
        <v>5.3</v>
      </c>
      <c r="F22" s="510"/>
      <c r="G22" s="509"/>
      <c r="H22" s="510">
        <f>F22-G22</f>
        <v>0</v>
      </c>
      <c r="I22" s="380"/>
      <c r="J22" s="116"/>
    </row>
    <row r="23" spans="1:10" ht="15" customHeight="1">
      <c r="A23" s="559" t="s">
        <v>437</v>
      </c>
      <c r="B23" s="559" t="s">
        <v>1103</v>
      </c>
      <c r="C23" s="560" t="s">
        <v>941</v>
      </c>
      <c r="D23" s="560"/>
      <c r="E23" s="509">
        <v>49.6</v>
      </c>
      <c r="F23" s="510"/>
      <c r="G23" s="367"/>
      <c r="H23" s="368"/>
      <c r="I23" s="380"/>
      <c r="J23" s="116"/>
    </row>
    <row r="24" spans="1:10" ht="15" customHeight="1">
      <c r="A24" s="559" t="s">
        <v>437</v>
      </c>
      <c r="B24" s="559" t="s">
        <v>1103</v>
      </c>
      <c r="C24" s="560" t="s">
        <v>942</v>
      </c>
      <c r="D24" s="560"/>
      <c r="E24" s="509">
        <v>4.6</v>
      </c>
      <c r="F24" s="510"/>
      <c r="G24" s="367"/>
      <c r="H24" s="368"/>
      <c r="I24" s="380"/>
      <c r="J24" s="116"/>
    </row>
    <row r="25" spans="1:10" ht="15" customHeight="1">
      <c r="A25" s="559" t="s">
        <v>437</v>
      </c>
      <c r="B25" s="559" t="s">
        <v>1103</v>
      </c>
      <c r="C25" s="560" t="s">
        <v>943</v>
      </c>
      <c r="D25" s="560"/>
      <c r="E25" s="509">
        <v>8.6</v>
      </c>
      <c r="F25" s="510"/>
      <c r="G25" s="367"/>
      <c r="H25" s="368"/>
      <c r="I25" s="380"/>
      <c r="J25" s="116"/>
    </row>
    <row r="26" spans="1:10" ht="15" customHeight="1">
      <c r="A26" s="559" t="s">
        <v>437</v>
      </c>
      <c r="B26" s="559" t="s">
        <v>1103</v>
      </c>
      <c r="C26" s="560" t="s">
        <v>944</v>
      </c>
      <c r="D26" s="560"/>
      <c r="E26" s="509">
        <v>3.7</v>
      </c>
      <c r="F26" s="510"/>
      <c r="G26" s="367"/>
      <c r="H26" s="368"/>
      <c r="I26" s="380"/>
      <c r="J26" s="116"/>
    </row>
    <row r="27" spans="1:10" ht="97.5" customHeight="1">
      <c r="A27" s="559" t="s">
        <v>977</v>
      </c>
      <c r="B27" s="559" t="s">
        <v>1103</v>
      </c>
      <c r="C27" s="560" t="s">
        <v>746</v>
      </c>
      <c r="D27" s="560"/>
      <c r="E27" s="509">
        <v>12.1</v>
      </c>
      <c r="F27" s="510"/>
      <c r="G27" s="509"/>
      <c r="H27" s="510">
        <f>F27-G27</f>
        <v>0</v>
      </c>
      <c r="I27" s="380"/>
      <c r="J27" s="116"/>
    </row>
    <row r="28" spans="1:10" ht="41.25" customHeight="1">
      <c r="A28" s="559" t="s">
        <v>977</v>
      </c>
      <c r="B28" s="559" t="s">
        <v>1103</v>
      </c>
      <c r="C28" s="560" t="s">
        <v>747</v>
      </c>
      <c r="D28" s="560"/>
      <c r="E28" s="509">
        <v>3.3</v>
      </c>
      <c r="F28" s="510"/>
      <c r="G28" s="367"/>
      <c r="H28" s="368"/>
      <c r="I28" s="380"/>
      <c r="J28" s="116"/>
    </row>
    <row r="29" spans="1:10" ht="28.5" customHeight="1">
      <c r="A29" s="559" t="s">
        <v>977</v>
      </c>
      <c r="B29" s="559" t="s">
        <v>1103</v>
      </c>
      <c r="C29" s="560" t="s">
        <v>748</v>
      </c>
      <c r="D29" s="560"/>
      <c r="E29" s="509">
        <v>2.1</v>
      </c>
      <c r="F29" s="510"/>
      <c r="G29" s="367"/>
      <c r="H29" s="368"/>
      <c r="I29" s="380"/>
      <c r="J29" s="116"/>
    </row>
    <row r="30" spans="1:10" ht="44.25" customHeight="1">
      <c r="A30" s="559" t="s">
        <v>977</v>
      </c>
      <c r="B30" s="559" t="s">
        <v>1103</v>
      </c>
      <c r="C30" s="560" t="s">
        <v>751</v>
      </c>
      <c r="D30" s="560"/>
      <c r="E30" s="509">
        <v>5</v>
      </c>
      <c r="F30" s="510"/>
      <c r="G30" s="367"/>
      <c r="H30" s="368"/>
      <c r="I30" s="380"/>
      <c r="J30" s="116"/>
    </row>
    <row r="31" spans="1:10" ht="30" customHeight="1">
      <c r="A31" s="559" t="s">
        <v>977</v>
      </c>
      <c r="B31" s="559" t="s">
        <v>1103</v>
      </c>
      <c r="C31" s="560" t="s">
        <v>752</v>
      </c>
      <c r="D31" s="560"/>
      <c r="E31" s="509">
        <v>0.8</v>
      </c>
      <c r="F31" s="510"/>
      <c r="G31" s="367"/>
      <c r="H31" s="368"/>
      <c r="I31" s="380"/>
      <c r="J31" s="116"/>
    </row>
    <row r="32" spans="1:10" ht="15" customHeight="1">
      <c r="A32" s="559" t="s">
        <v>438</v>
      </c>
      <c r="B32" s="559"/>
      <c r="C32" s="568"/>
      <c r="D32" s="568"/>
      <c r="E32" s="509"/>
      <c r="F32" s="510"/>
      <c r="G32" s="509"/>
      <c r="H32" s="510">
        <f>F32-G32</f>
        <v>0</v>
      </c>
      <c r="I32" s="380"/>
      <c r="J32" s="116"/>
    </row>
    <row r="33" spans="1:10" s="120" customFormat="1" ht="15" customHeight="1">
      <c r="A33" s="561" t="s">
        <v>439</v>
      </c>
      <c r="B33" s="561"/>
      <c r="C33" s="561"/>
      <c r="D33" s="561"/>
      <c r="E33" s="567">
        <f>SUM(E21:E32)</f>
        <v>95.09999999999998</v>
      </c>
      <c r="F33" s="567">
        <f>SUM(F21:F32)</f>
        <v>0</v>
      </c>
      <c r="G33" s="567">
        <f>SUM(G21:G32)</f>
        <v>0</v>
      </c>
      <c r="H33" s="567">
        <f>G33-F33</f>
        <v>0</v>
      </c>
      <c r="I33" s="403">
        <f>SUM(I21:I32)</f>
        <v>0</v>
      </c>
      <c r="J33" s="119"/>
    </row>
    <row r="34" spans="1:10" ht="15" customHeight="1">
      <c r="A34" s="517" t="s">
        <v>440</v>
      </c>
      <c r="B34" s="517"/>
      <c r="C34" s="517"/>
      <c r="D34" s="517"/>
      <c r="E34" s="567">
        <f>E12+E20+E33</f>
        <v>105.84999999999998</v>
      </c>
      <c r="F34" s="567">
        <f>SUM(F12,F20,F33)</f>
        <v>0</v>
      </c>
      <c r="G34" s="567">
        <f>SUM(G12,G20,G33)</f>
        <v>0.295</v>
      </c>
      <c r="H34" s="567">
        <f>F34-G34</f>
        <v>-0.295</v>
      </c>
      <c r="I34" s="403">
        <f>SUM(I12,I20,I33)</f>
        <v>0</v>
      </c>
      <c r="J34" s="116"/>
    </row>
    <row r="35" spans="1:10" ht="15" customHeight="1">
      <c r="A35" s="29"/>
      <c r="B35" s="29"/>
      <c r="C35" s="144"/>
      <c r="D35" s="144"/>
      <c r="E35" s="29"/>
      <c r="F35" s="29"/>
      <c r="G35" s="29"/>
      <c r="H35" s="29"/>
      <c r="I35" s="29"/>
      <c r="J35" s="39"/>
    </row>
    <row r="36" spans="1:10" ht="15" customHeight="1">
      <c r="A36" s="36" t="s">
        <v>441</v>
      </c>
      <c r="B36" s="29"/>
      <c r="C36" s="144"/>
      <c r="D36" s="144"/>
      <c r="E36" s="29"/>
      <c r="F36" s="29"/>
      <c r="G36" s="29"/>
      <c r="H36" s="29"/>
      <c r="I36" s="29"/>
      <c r="J36" s="39"/>
    </row>
    <row r="37" spans="1:10" ht="15" customHeight="1">
      <c r="A37" s="573" t="s">
        <v>442</v>
      </c>
      <c r="B37" s="573"/>
      <c r="C37" s="573"/>
      <c r="D37" s="573"/>
      <c r="E37"/>
      <c r="F37" s="29"/>
      <c r="G37" s="122"/>
      <c r="H37" s="570" t="s">
        <v>415</v>
      </c>
      <c r="I37" s="570"/>
      <c r="J37" s="39"/>
    </row>
    <row r="38" spans="1:10" ht="15" customHeight="1">
      <c r="A38" s="121" t="s">
        <v>443</v>
      </c>
      <c r="B38" s="121"/>
      <c r="C38" s="95"/>
      <c r="D38" s="95"/>
      <c r="E38" s="29"/>
      <c r="F38" s="123"/>
      <c r="G38" s="29"/>
      <c r="H38" s="29"/>
      <c r="I38" s="29"/>
      <c r="J38" s="39"/>
    </row>
    <row r="39" spans="1:10" ht="15" customHeight="1">
      <c r="A39" s="571" t="s">
        <v>675</v>
      </c>
      <c r="B39" s="571"/>
      <c r="C39" s="571"/>
      <c r="D39" s="571"/>
      <c r="E39" s="571"/>
      <c r="F39" s="571"/>
      <c r="G39" s="571"/>
      <c r="H39" s="571"/>
      <c r="I39" s="571"/>
      <c r="J39" s="39"/>
    </row>
    <row r="40" spans="1:10" ht="15" customHeight="1">
      <c r="A40" s="18"/>
      <c r="B40" s="18"/>
      <c r="C40" s="130"/>
      <c r="D40" s="130"/>
      <c r="E40" s="18"/>
      <c r="F40" s="18"/>
      <c r="G40" s="18"/>
      <c r="H40" s="18"/>
      <c r="I40" s="18"/>
      <c r="J40" s="106"/>
    </row>
    <row r="41" spans="1:10" ht="15" customHeight="1">
      <c r="A41" s="114" t="s">
        <v>530</v>
      </c>
      <c r="B41" s="18"/>
      <c r="C41" s="130"/>
      <c r="D41" s="130"/>
      <c r="E41" s="18"/>
      <c r="F41" s="18"/>
      <c r="G41" s="18"/>
      <c r="H41" s="18"/>
      <c r="I41" s="18"/>
      <c r="J41" s="106"/>
    </row>
    <row r="42" spans="1:10" ht="15" customHeight="1">
      <c r="A42" s="265" t="s">
        <v>531</v>
      </c>
      <c r="B42" s="18"/>
      <c r="C42" s="130"/>
      <c r="D42" s="130"/>
      <c r="E42" s="18"/>
      <c r="F42" s="18"/>
      <c r="G42" s="124"/>
      <c r="H42" s="572" t="s">
        <v>483</v>
      </c>
      <c r="I42" s="572"/>
      <c r="J42" s="106"/>
    </row>
    <row r="43" spans="1:10" ht="15" customHeight="1">
      <c r="A43" s="106" t="s">
        <v>444</v>
      </c>
      <c r="B43" s="106"/>
      <c r="C43" s="276"/>
      <c r="D43" s="276"/>
      <c r="E43" s="18"/>
      <c r="F43" s="18"/>
      <c r="G43" s="18"/>
      <c r="H43" s="572" t="s">
        <v>969</v>
      </c>
      <c r="I43" s="572"/>
      <c r="J43" s="106"/>
    </row>
    <row r="44" spans="1:10" ht="15" customHeight="1">
      <c r="A44" s="18" t="s">
        <v>445</v>
      </c>
      <c r="B44" s="18"/>
      <c r="C44" s="130"/>
      <c r="D44" s="130"/>
      <c r="E44" s="18"/>
      <c r="F44" s="18"/>
      <c r="G44" s="18"/>
      <c r="H44" s="18"/>
      <c r="I44" s="18"/>
      <c r="J44" s="106"/>
    </row>
    <row r="45" spans="1:10" ht="15" customHeight="1">
      <c r="A45" s="513" t="s">
        <v>749</v>
      </c>
      <c r="B45" s="513"/>
      <c r="C45" s="513"/>
      <c r="D45" s="513"/>
      <c r="E45" s="513"/>
      <c r="F45" s="513"/>
      <c r="G45" s="513"/>
      <c r="H45" s="513"/>
      <c r="I45" s="513"/>
      <c r="J45" s="106"/>
    </row>
    <row r="46" spans="1:10" ht="15" customHeight="1">
      <c r="A46" s="18" t="s">
        <v>446</v>
      </c>
      <c r="B46" s="18"/>
      <c r="C46" s="130"/>
      <c r="D46" s="130"/>
      <c r="E46" s="18"/>
      <c r="F46" s="18"/>
      <c r="G46" s="18"/>
      <c r="H46" s="572" t="s">
        <v>969</v>
      </c>
      <c r="I46" s="572"/>
      <c r="J46" s="106"/>
    </row>
    <row r="47" spans="1:10" ht="15" customHeight="1">
      <c r="A47" s="18"/>
      <c r="B47" s="18"/>
      <c r="C47" s="130"/>
      <c r="D47" s="130"/>
      <c r="E47" s="18"/>
      <c r="F47" s="18"/>
      <c r="G47" s="18"/>
      <c r="H47" s="18"/>
      <c r="I47" s="18"/>
      <c r="J47" s="106"/>
    </row>
    <row r="48" spans="1:10" ht="15" customHeight="1">
      <c r="A48" s="574" t="s">
        <v>447</v>
      </c>
      <c r="B48" s="574"/>
      <c r="C48" s="574"/>
      <c r="D48" s="574"/>
      <c r="E48" s="574"/>
      <c r="F48" s="574"/>
      <c r="G48" s="574"/>
      <c r="H48" s="574"/>
      <c r="I48" s="574"/>
      <c r="J48" s="106"/>
    </row>
    <row r="49" spans="1:10" ht="15" customHeight="1">
      <c r="A49" s="18"/>
      <c r="B49" s="18"/>
      <c r="C49" s="130"/>
      <c r="D49" s="130"/>
      <c r="E49" s="18"/>
      <c r="F49" s="18"/>
      <c r="G49" s="18"/>
      <c r="H49" s="18"/>
      <c r="I49" s="18"/>
      <c r="J49" s="106"/>
    </row>
    <row r="50" spans="1:10" ht="15" customHeight="1">
      <c r="A50" s="18"/>
      <c r="B50" s="18"/>
      <c r="C50" s="130"/>
      <c r="D50" s="130"/>
      <c r="E50" s="18"/>
      <c r="F50" s="18"/>
      <c r="G50" s="18"/>
      <c r="H50" s="18"/>
      <c r="I50" s="18"/>
      <c r="J50" s="106"/>
    </row>
    <row r="51" ht="15" customHeight="1">
      <c r="A51" s="45" t="s">
        <v>448</v>
      </c>
    </row>
    <row r="53" spans="1:9" s="126" customFormat="1" ht="39.75" customHeight="1">
      <c r="A53" s="55" t="s">
        <v>449</v>
      </c>
      <c r="B53" s="55" t="s">
        <v>450</v>
      </c>
      <c r="C53" s="54" t="s">
        <v>786</v>
      </c>
      <c r="D53" s="54" t="s">
        <v>451</v>
      </c>
      <c r="E53" s="54" t="s">
        <v>452</v>
      </c>
      <c r="F53" s="54" t="s">
        <v>1017</v>
      </c>
      <c r="G53" s="29"/>
      <c r="H53" s="125"/>
      <c r="I53" s="663"/>
    </row>
    <row r="54" spans="1:9" s="126" customFormat="1" ht="38.25">
      <c r="A54" s="441" t="s">
        <v>950</v>
      </c>
      <c r="B54" s="441" t="s">
        <v>947</v>
      </c>
      <c r="C54" s="404">
        <v>0.06</v>
      </c>
      <c r="D54" s="389"/>
      <c r="E54" s="342"/>
      <c r="F54" s="389" t="s">
        <v>946</v>
      </c>
      <c r="G54" s="29"/>
      <c r="H54" s="127"/>
      <c r="I54" s="128"/>
    </row>
    <row r="55" spans="1:9" s="126" customFormat="1" ht="38.25">
      <c r="A55" s="441" t="s">
        <v>948</v>
      </c>
      <c r="B55" s="441" t="s">
        <v>945</v>
      </c>
      <c r="C55" s="404">
        <v>0.2</v>
      </c>
      <c r="D55" s="389">
        <v>0.004</v>
      </c>
      <c r="E55" s="342"/>
      <c r="F55" s="389" t="s">
        <v>946</v>
      </c>
      <c r="G55" s="29"/>
      <c r="H55" s="127"/>
      <c r="I55" s="128"/>
    </row>
    <row r="56" spans="1:9" s="126" customFormat="1" ht="25.5">
      <c r="A56" s="441" t="s">
        <v>949</v>
      </c>
      <c r="B56" s="441" t="s">
        <v>947</v>
      </c>
      <c r="C56" s="404">
        <v>2</v>
      </c>
      <c r="D56" s="389"/>
      <c r="E56" s="342"/>
      <c r="F56" s="389" t="s">
        <v>946</v>
      </c>
      <c r="G56" s="29"/>
      <c r="H56" s="127"/>
      <c r="I56" s="110"/>
    </row>
    <row r="57" spans="1:9" s="126" customFormat="1" ht="51">
      <c r="A57" s="441" t="s">
        <v>4</v>
      </c>
      <c r="B57" s="445" t="s">
        <v>947</v>
      </c>
      <c r="C57" s="404"/>
      <c r="D57" s="389"/>
      <c r="E57" s="342">
        <v>123</v>
      </c>
      <c r="F57" s="389" t="s">
        <v>946</v>
      </c>
      <c r="G57" s="29"/>
      <c r="H57" s="127"/>
      <c r="I57" s="110"/>
    </row>
    <row r="58" spans="1:9" s="126" customFormat="1" ht="38.25">
      <c r="A58" s="441" t="s">
        <v>952</v>
      </c>
      <c r="B58" s="441" t="s">
        <v>947</v>
      </c>
      <c r="C58" s="404">
        <v>9.6</v>
      </c>
      <c r="D58" s="389"/>
      <c r="E58" s="342"/>
      <c r="F58" s="389" t="s">
        <v>953</v>
      </c>
      <c r="G58" s="29"/>
      <c r="H58" s="127"/>
      <c r="I58" s="110"/>
    </row>
    <row r="59" spans="1:9" s="126" customFormat="1" ht="38.25">
      <c r="A59" s="441" t="s">
        <v>956</v>
      </c>
      <c r="B59" s="445" t="s">
        <v>957</v>
      </c>
      <c r="C59" s="404">
        <v>9.5</v>
      </c>
      <c r="D59" s="389"/>
      <c r="E59" s="342"/>
      <c r="F59" s="389" t="s">
        <v>953</v>
      </c>
      <c r="G59" s="29"/>
      <c r="H59" s="127"/>
      <c r="I59" s="110"/>
    </row>
    <row r="60" spans="1:9" s="126" customFormat="1" ht="25.5">
      <c r="A60" s="441" t="s">
        <v>958</v>
      </c>
      <c r="B60" s="445" t="s">
        <v>947</v>
      </c>
      <c r="C60" s="404">
        <v>4.6</v>
      </c>
      <c r="D60" s="389"/>
      <c r="E60" s="342"/>
      <c r="F60" s="389" t="s">
        <v>953</v>
      </c>
      <c r="G60" s="29"/>
      <c r="H60" s="127"/>
      <c r="I60" s="110"/>
    </row>
    <row r="61" spans="1:9" s="126" customFormat="1" ht="38.25">
      <c r="A61" s="441" t="s">
        <v>5</v>
      </c>
      <c r="B61" s="445" t="s">
        <v>947</v>
      </c>
      <c r="C61" s="404">
        <v>0.4</v>
      </c>
      <c r="D61" s="389"/>
      <c r="E61" s="342"/>
      <c r="F61" s="389" t="s">
        <v>953</v>
      </c>
      <c r="G61" s="29"/>
      <c r="H61" s="127"/>
      <c r="I61" s="110"/>
    </row>
    <row r="62" spans="1:9" s="126" customFormat="1" ht="51">
      <c r="A62" s="441" t="s">
        <v>6</v>
      </c>
      <c r="B62" s="445" t="s">
        <v>962</v>
      </c>
      <c r="C62" s="404">
        <v>0.1</v>
      </c>
      <c r="D62" s="389"/>
      <c r="E62" s="342"/>
      <c r="F62" s="389" t="s">
        <v>959</v>
      </c>
      <c r="G62" s="29"/>
      <c r="H62" s="127"/>
      <c r="I62" s="110"/>
    </row>
    <row r="63" spans="1:9" s="126" customFormat="1" ht="51">
      <c r="A63" s="441" t="s">
        <v>411</v>
      </c>
      <c r="B63" s="441" t="s">
        <v>962</v>
      </c>
      <c r="C63" s="404">
        <v>24</v>
      </c>
      <c r="D63" s="389"/>
      <c r="E63" s="342"/>
      <c r="F63" s="389" t="s">
        <v>959</v>
      </c>
      <c r="G63" s="29"/>
      <c r="H63" s="127"/>
      <c r="I63" s="110"/>
    </row>
    <row r="64" spans="1:9" s="126" customFormat="1" ht="12.75" customHeight="1">
      <c r="A64" s="441" t="s">
        <v>412</v>
      </c>
      <c r="B64" s="441" t="s">
        <v>957</v>
      </c>
      <c r="C64" s="404">
        <v>10</v>
      </c>
      <c r="D64" s="389"/>
      <c r="E64" s="342"/>
      <c r="F64" s="389" t="s">
        <v>959</v>
      </c>
      <c r="G64" s="29"/>
      <c r="H64" s="127"/>
      <c r="I64" s="110"/>
    </row>
    <row r="65" spans="1:9" s="126" customFormat="1" ht="51">
      <c r="A65" s="441" t="s">
        <v>413</v>
      </c>
      <c r="B65" s="441" t="s">
        <v>962</v>
      </c>
      <c r="C65" s="404">
        <v>0.15</v>
      </c>
      <c r="D65" s="389"/>
      <c r="E65" s="342"/>
      <c r="F65" s="389" t="s">
        <v>959</v>
      </c>
      <c r="G65" s="29"/>
      <c r="H65" s="127"/>
      <c r="I65" s="110"/>
    </row>
    <row r="66" spans="1:9" s="126" customFormat="1" ht="12.75" customHeight="1">
      <c r="A66" s="441" t="s">
        <v>414</v>
      </c>
      <c r="B66" s="441" t="s">
        <v>947</v>
      </c>
      <c r="C66" s="404">
        <v>0.9</v>
      </c>
      <c r="D66" s="389"/>
      <c r="E66" s="342"/>
      <c r="F66" s="389" t="s">
        <v>959</v>
      </c>
      <c r="G66" s="29"/>
      <c r="H66" s="127"/>
      <c r="I66" s="110"/>
    </row>
    <row r="67" spans="1:9" s="126" customFormat="1" ht="25.5">
      <c r="A67" s="441" t="s">
        <v>966</v>
      </c>
      <c r="B67" s="445" t="s">
        <v>947</v>
      </c>
      <c r="C67" s="404">
        <v>30.01</v>
      </c>
      <c r="D67" s="389"/>
      <c r="E67" s="342"/>
      <c r="F67" s="389" t="s">
        <v>959</v>
      </c>
      <c r="G67" s="29"/>
      <c r="H67" s="127"/>
      <c r="I67" s="110"/>
    </row>
    <row r="68" spans="1:9" s="126" customFormat="1" ht="38.25">
      <c r="A68" s="441" t="s">
        <v>960</v>
      </c>
      <c r="B68" s="445" t="s">
        <v>947</v>
      </c>
      <c r="C68" s="404">
        <v>0.03</v>
      </c>
      <c r="D68" s="389"/>
      <c r="E68" s="342"/>
      <c r="F68" s="389" t="s">
        <v>959</v>
      </c>
      <c r="G68" s="29"/>
      <c r="H68" s="127"/>
      <c r="I68" s="110"/>
    </row>
    <row r="69" spans="1:9" s="126" customFormat="1" ht="51">
      <c r="A69" s="441" t="s">
        <v>961</v>
      </c>
      <c r="B69" s="445" t="s">
        <v>962</v>
      </c>
      <c r="C69" s="404">
        <v>0.01</v>
      </c>
      <c r="D69" s="389"/>
      <c r="E69" s="342"/>
      <c r="F69" s="389" t="s">
        <v>959</v>
      </c>
      <c r="G69" s="29"/>
      <c r="H69" s="127"/>
      <c r="I69" s="110"/>
    </row>
    <row r="70" spans="1:9" s="126" customFormat="1" ht="89.25">
      <c r="A70" s="441" t="s">
        <v>963</v>
      </c>
      <c r="B70" s="445" t="s">
        <v>947</v>
      </c>
      <c r="C70" s="404">
        <v>0.1</v>
      </c>
      <c r="D70" s="389"/>
      <c r="E70" s="342"/>
      <c r="F70" s="389" t="s">
        <v>959</v>
      </c>
      <c r="G70" s="29"/>
      <c r="H70" s="127"/>
      <c r="I70" s="110"/>
    </row>
    <row r="71" spans="1:9" s="126" customFormat="1" ht="25.5">
      <c r="A71" s="441" t="s">
        <v>964</v>
      </c>
      <c r="B71" s="445" t="s">
        <v>947</v>
      </c>
      <c r="C71" s="404">
        <v>0.1</v>
      </c>
      <c r="D71" s="389"/>
      <c r="E71" s="342"/>
      <c r="F71" s="389" t="s">
        <v>959</v>
      </c>
      <c r="G71" s="29"/>
      <c r="H71" s="127"/>
      <c r="I71" s="110"/>
    </row>
    <row r="72" spans="1:9" s="126" customFormat="1" ht="51">
      <c r="A72" s="441" t="s">
        <v>965</v>
      </c>
      <c r="B72" s="445" t="s">
        <v>945</v>
      </c>
      <c r="C72" s="404"/>
      <c r="D72" s="389"/>
      <c r="E72" s="342">
        <v>2000</v>
      </c>
      <c r="F72" s="389" t="s">
        <v>959</v>
      </c>
      <c r="G72" s="29"/>
      <c r="H72" s="127"/>
      <c r="I72" s="110"/>
    </row>
    <row r="73" spans="1:9" s="126" customFormat="1" ht="51">
      <c r="A73" s="441" t="s">
        <v>967</v>
      </c>
      <c r="B73" s="445" t="s">
        <v>962</v>
      </c>
      <c r="C73" s="404">
        <v>1</v>
      </c>
      <c r="D73" s="389"/>
      <c r="E73" s="342"/>
      <c r="F73" s="389" t="s">
        <v>959</v>
      </c>
      <c r="G73" s="29"/>
      <c r="H73" s="127"/>
      <c r="I73" s="110"/>
    </row>
    <row r="74" spans="1:9" s="126" customFormat="1" ht="38.25">
      <c r="A74" s="441" t="s">
        <v>954</v>
      </c>
      <c r="B74" s="445" t="s">
        <v>947</v>
      </c>
      <c r="C74" s="404">
        <v>7.2</v>
      </c>
      <c r="D74" s="389"/>
      <c r="E74" s="342"/>
      <c r="F74" s="389" t="s">
        <v>953</v>
      </c>
      <c r="G74" s="29"/>
      <c r="H74" s="127"/>
      <c r="I74" s="110"/>
    </row>
    <row r="75" spans="1:9" s="126" customFormat="1" ht="25.5">
      <c r="A75" s="441" t="s">
        <v>955</v>
      </c>
      <c r="B75" s="445" t="s">
        <v>947</v>
      </c>
      <c r="C75" s="404">
        <v>7.2</v>
      </c>
      <c r="D75" s="389"/>
      <c r="E75" s="342"/>
      <c r="F75" s="389" t="s">
        <v>953</v>
      </c>
      <c r="G75" s="29"/>
      <c r="H75" s="127"/>
      <c r="I75" s="110"/>
    </row>
    <row r="76" spans="1:9" s="126" customFormat="1" ht="12.75" customHeight="1">
      <c r="A76" s="389"/>
      <c r="B76" s="389"/>
      <c r="C76" s="404"/>
      <c r="D76" s="389"/>
      <c r="E76" s="342"/>
      <c r="F76" s="389"/>
      <c r="G76" s="29"/>
      <c r="H76" s="127"/>
      <c r="I76" s="110"/>
    </row>
    <row r="77" spans="1:9" s="126" customFormat="1" ht="12.75" customHeight="1">
      <c r="A77" s="389" t="s">
        <v>1018</v>
      </c>
      <c r="B77" s="389"/>
      <c r="C77" s="404"/>
      <c r="D77" s="389"/>
      <c r="E77" s="342"/>
      <c r="F77" s="389"/>
      <c r="G77" s="29"/>
      <c r="H77" s="127"/>
      <c r="I77" s="110"/>
    </row>
    <row r="78" spans="1:9" s="126" customFormat="1" ht="13.5">
      <c r="A78" s="389" t="s">
        <v>790</v>
      </c>
      <c r="B78" s="389"/>
      <c r="C78" s="404">
        <v>1.2</v>
      </c>
      <c r="D78" s="389"/>
      <c r="E78" s="342"/>
      <c r="F78" s="389" t="s">
        <v>946</v>
      </c>
      <c r="G78" s="29"/>
      <c r="H78" s="127"/>
      <c r="I78" s="110"/>
    </row>
    <row r="79" spans="1:9" s="126" customFormat="1" ht="13.5">
      <c r="A79" s="389" t="s">
        <v>791</v>
      </c>
      <c r="B79" s="389"/>
      <c r="C79" s="404">
        <v>2.71</v>
      </c>
      <c r="D79" s="389"/>
      <c r="E79" s="342"/>
      <c r="F79" s="389" t="s">
        <v>959</v>
      </c>
      <c r="G79" s="29"/>
      <c r="H79" s="127"/>
      <c r="I79" s="128"/>
    </row>
    <row r="80" spans="1:9" s="126" customFormat="1" ht="13.5">
      <c r="A80" s="389"/>
      <c r="B80" s="389"/>
      <c r="C80" s="404"/>
      <c r="D80" s="389"/>
      <c r="E80" s="342"/>
      <c r="F80" s="389"/>
      <c r="G80" s="29"/>
      <c r="H80" s="127"/>
      <c r="I80" s="110"/>
    </row>
    <row r="81" spans="1:9" s="126" customFormat="1" ht="13.5">
      <c r="A81" s="389"/>
      <c r="B81" s="405"/>
      <c r="C81" s="404"/>
      <c r="D81" s="389"/>
      <c r="E81" s="342"/>
      <c r="F81" s="389"/>
      <c r="G81" s="29"/>
      <c r="H81" s="127"/>
      <c r="I81" s="110"/>
    </row>
    <row r="82" spans="1:10" ht="12.75" customHeight="1">
      <c r="A82" s="569" t="s">
        <v>99</v>
      </c>
      <c r="B82" s="569"/>
      <c r="C82" s="406">
        <f>SUM(C54:C79)</f>
        <v>111.07</v>
      </c>
      <c r="D82" s="406">
        <f>SUM(D54:D77)</f>
        <v>0.004</v>
      </c>
      <c r="E82" s="407">
        <f>SUM(E54:E77)</f>
        <v>2123</v>
      </c>
      <c r="F82" s="408"/>
      <c r="G82" s="29"/>
      <c r="H82" s="129"/>
      <c r="I82" s="110"/>
      <c r="J82" s="12"/>
    </row>
    <row r="83" spans="1:8" ht="15" customHeight="1">
      <c r="A83" s="409"/>
      <c r="B83" s="409"/>
      <c r="C83" s="410"/>
      <c r="D83" s="410"/>
      <c r="E83" s="410"/>
      <c r="F83" s="410"/>
      <c r="G83" s="340"/>
      <c r="H83" s="340"/>
    </row>
    <row r="84" spans="1:6" ht="12.75" customHeight="1">
      <c r="A84" s="546" t="s">
        <v>1019</v>
      </c>
      <c r="B84" s="546"/>
      <c r="C84" s="546"/>
      <c r="D84" s="546"/>
      <c r="E84" s="411">
        <f>2017.97+111.07</f>
        <v>2129.04</v>
      </c>
      <c r="F84" s="29"/>
    </row>
    <row r="85" spans="1:6" ht="12.75" customHeight="1">
      <c r="A85" s="19"/>
      <c r="B85" s="19"/>
      <c r="C85" s="19"/>
      <c r="D85" s="19"/>
      <c r="E85" s="131"/>
      <c r="F85" s="29"/>
    </row>
    <row r="87" spans="1:5" ht="15" customHeight="1">
      <c r="A87" s="45" t="s">
        <v>1020</v>
      </c>
      <c r="E87" s="338" t="s">
        <v>969</v>
      </c>
    </row>
    <row r="88" spans="3:10" s="29" customFormat="1" ht="15" customHeight="1">
      <c r="C88" s="144"/>
      <c r="D88" s="144"/>
      <c r="J88" s="39"/>
    </row>
    <row r="89" spans="1:10" s="29" customFormat="1" ht="15" customHeight="1">
      <c r="A89" s="36" t="s">
        <v>1021</v>
      </c>
      <c r="C89" s="144"/>
      <c r="D89" s="144"/>
      <c r="J89" s="39"/>
    </row>
    <row r="90" spans="1:10" s="29" customFormat="1" ht="25.5" customHeight="1">
      <c r="A90" s="575" t="s">
        <v>1022</v>
      </c>
      <c r="B90" s="575"/>
      <c r="C90" s="575"/>
      <c r="D90" s="501" t="s">
        <v>1023</v>
      </c>
      <c r="E90" s="501"/>
      <c r="F90" s="501" t="s">
        <v>1024</v>
      </c>
      <c r="G90" s="501"/>
      <c r="H90" s="501" t="s">
        <v>1025</v>
      </c>
      <c r="I90" s="501"/>
      <c r="J90" s="115"/>
    </row>
    <row r="91" spans="1:10" s="29" customFormat="1" ht="12.75" customHeight="1">
      <c r="A91" s="575"/>
      <c r="B91" s="575"/>
      <c r="C91" s="575"/>
      <c r="D91" s="501"/>
      <c r="E91" s="501"/>
      <c r="F91" s="501"/>
      <c r="G91" s="501"/>
      <c r="H91" s="501"/>
      <c r="I91" s="501"/>
      <c r="J91" s="133"/>
    </row>
    <row r="92" spans="1:10" s="29" customFormat="1" ht="15" customHeight="1">
      <c r="A92" s="134"/>
      <c r="B92" s="134"/>
      <c r="C92" s="139"/>
      <c r="D92" s="37"/>
      <c r="E92" s="123"/>
      <c r="F92" s="123"/>
      <c r="J92" s="133"/>
    </row>
    <row r="93" spans="1:10" s="29" customFormat="1" ht="15" customHeight="1">
      <c r="A93" s="134"/>
      <c r="B93" s="134"/>
      <c r="C93" s="139"/>
      <c r="D93" s="37"/>
      <c r="E93" s="123"/>
      <c r="F93" s="123"/>
      <c r="J93" s="133"/>
    </row>
    <row r="94" spans="1:5" ht="15" customHeight="1">
      <c r="A94" s="45" t="s">
        <v>1026</v>
      </c>
      <c r="E94" s="338" t="s">
        <v>483</v>
      </c>
    </row>
    <row r="95" spans="3:10" s="29" customFormat="1" ht="15" customHeight="1">
      <c r="C95" s="144"/>
      <c r="D95" s="144"/>
      <c r="J95" s="39"/>
    </row>
    <row r="96" spans="1:10" s="29" customFormat="1" ht="15" customHeight="1">
      <c r="A96" s="36" t="s">
        <v>1027</v>
      </c>
      <c r="C96" s="144"/>
      <c r="D96" s="144"/>
      <c r="J96" s="39"/>
    </row>
    <row r="97" spans="1:10" s="29" customFormat="1" ht="25.5" customHeight="1">
      <c r="A97" s="575" t="s">
        <v>1022</v>
      </c>
      <c r="B97" s="575"/>
      <c r="C97" s="575"/>
      <c r="D97" s="501" t="s">
        <v>1028</v>
      </c>
      <c r="E97" s="501"/>
      <c r="F97" s="501" t="s">
        <v>1024</v>
      </c>
      <c r="G97" s="501"/>
      <c r="H97" s="501" t="s">
        <v>1025</v>
      </c>
      <c r="I97" s="501"/>
      <c r="J97" s="115"/>
    </row>
    <row r="98" spans="1:10" s="29" customFormat="1" ht="15" customHeight="1">
      <c r="A98" s="577" t="s">
        <v>792</v>
      </c>
      <c r="B98" s="577"/>
      <c r="C98" s="577"/>
      <c r="D98" s="576" t="s">
        <v>415</v>
      </c>
      <c r="E98" s="576"/>
      <c r="F98" s="576" t="s">
        <v>416</v>
      </c>
      <c r="G98" s="576"/>
      <c r="H98" s="576"/>
      <c r="I98" s="576"/>
      <c r="J98" s="133"/>
    </row>
    <row r="99" spans="1:10" s="29" customFormat="1" ht="30.75" customHeight="1">
      <c r="A99" s="578" t="s">
        <v>795</v>
      </c>
      <c r="B99" s="579"/>
      <c r="C99" s="580"/>
      <c r="D99" s="576"/>
      <c r="E99" s="576"/>
      <c r="F99" s="576" t="s">
        <v>796</v>
      </c>
      <c r="G99" s="576"/>
      <c r="H99" s="576" t="s">
        <v>797</v>
      </c>
      <c r="I99" s="576"/>
      <c r="J99" s="133"/>
    </row>
    <row r="100" spans="1:10" s="29" customFormat="1" ht="15" customHeight="1">
      <c r="A100" s="575"/>
      <c r="B100" s="575"/>
      <c r="C100" s="575"/>
      <c r="D100" s="501"/>
      <c r="E100" s="501"/>
      <c r="F100" s="501"/>
      <c r="G100" s="501"/>
      <c r="H100" s="501"/>
      <c r="I100" s="501"/>
      <c r="J100" s="133"/>
    </row>
    <row r="102" spans="1:5" ht="15" customHeight="1">
      <c r="A102" s="45" t="s">
        <v>1029</v>
      </c>
      <c r="D102" s="130"/>
      <c r="E102" s="29"/>
    </row>
    <row r="103" spans="1:5" ht="15" customHeight="1">
      <c r="A103" s="18" t="s">
        <v>1030</v>
      </c>
      <c r="B103" s="18"/>
      <c r="C103" s="130"/>
      <c r="D103" s="130"/>
      <c r="E103" s="342">
        <v>10</v>
      </c>
    </row>
    <row r="104" spans="1:9" ht="15" customHeight="1">
      <c r="A104" s="513" t="s">
        <v>1031</v>
      </c>
      <c r="B104" s="513"/>
      <c r="C104" s="513"/>
      <c r="D104" s="513"/>
      <c r="E104" s="513"/>
      <c r="F104" s="513"/>
      <c r="G104" s="513"/>
      <c r="H104" s="513"/>
      <c r="I104" s="513"/>
    </row>
    <row r="114" ht="12.75" customHeight="1"/>
    <row r="125" ht="25.5" customHeight="1"/>
    <row r="128" ht="48.75" customHeight="1"/>
  </sheetData>
  <sheetProtection selectLockedCells="1" selectUnlockedCells="1"/>
  <mergeCells count="132">
    <mergeCell ref="A26:B26"/>
    <mergeCell ref="C26:D26"/>
    <mergeCell ref="E26:F26"/>
    <mergeCell ref="A22:B22"/>
    <mergeCell ref="C22:D22"/>
    <mergeCell ref="E23:F23"/>
    <mergeCell ref="A24:B24"/>
    <mergeCell ref="C24:D24"/>
    <mergeCell ref="E24:F24"/>
    <mergeCell ref="A25:B25"/>
    <mergeCell ref="C25:D25"/>
    <mergeCell ref="E25:F25"/>
    <mergeCell ref="H43:I43"/>
    <mergeCell ref="A45:I45"/>
    <mergeCell ref="A33:D33"/>
    <mergeCell ref="E33:F33"/>
    <mergeCell ref="G33:H33"/>
    <mergeCell ref="A34:D34"/>
    <mergeCell ref="E34:F34"/>
    <mergeCell ref="G34:H34"/>
    <mergeCell ref="A104:I104"/>
    <mergeCell ref="A98:C98"/>
    <mergeCell ref="D98:E98"/>
    <mergeCell ref="F98:G98"/>
    <mergeCell ref="H98:I98"/>
    <mergeCell ref="A99:C99"/>
    <mergeCell ref="A100:C100"/>
    <mergeCell ref="D100:E100"/>
    <mergeCell ref="F100:G100"/>
    <mergeCell ref="H100:I100"/>
    <mergeCell ref="D99:E99"/>
    <mergeCell ref="F99:G99"/>
    <mergeCell ref="H99:I99"/>
    <mergeCell ref="A97:C97"/>
    <mergeCell ref="D97:E97"/>
    <mergeCell ref="F97:G97"/>
    <mergeCell ref="H90:I90"/>
    <mergeCell ref="H97:I97"/>
    <mergeCell ref="A91:C91"/>
    <mergeCell ref="D91:E91"/>
    <mergeCell ref="F91:G91"/>
    <mergeCell ref="H91:I91"/>
    <mergeCell ref="A84:D84"/>
    <mergeCell ref="A90:C90"/>
    <mergeCell ref="D90:E90"/>
    <mergeCell ref="F90:G90"/>
    <mergeCell ref="A82:B82"/>
    <mergeCell ref="H37:I37"/>
    <mergeCell ref="A39:I39"/>
    <mergeCell ref="H42:I42"/>
    <mergeCell ref="A37:D37"/>
    <mergeCell ref="H46:I46"/>
    <mergeCell ref="A48:I48"/>
    <mergeCell ref="C29:D29"/>
    <mergeCell ref="A29:B29"/>
    <mergeCell ref="A31:B31"/>
    <mergeCell ref="C31:D31"/>
    <mergeCell ref="A30:B30"/>
    <mergeCell ref="C30:D30"/>
    <mergeCell ref="A32:B32"/>
    <mergeCell ref="C32:D32"/>
    <mergeCell ref="E32:F32"/>
    <mergeCell ref="G32:H32"/>
    <mergeCell ref="A21:B21"/>
    <mergeCell ref="C21:D21"/>
    <mergeCell ref="E21:F21"/>
    <mergeCell ref="G21:H21"/>
    <mergeCell ref="G18:H18"/>
    <mergeCell ref="G22:H22"/>
    <mergeCell ref="E20:F20"/>
    <mergeCell ref="G20:H20"/>
    <mergeCell ref="E22:F22"/>
    <mergeCell ref="E19:F19"/>
    <mergeCell ref="A12:D12"/>
    <mergeCell ref="E12:F12"/>
    <mergeCell ref="G12:H12"/>
    <mergeCell ref="A13:B13"/>
    <mergeCell ref="C13:D13"/>
    <mergeCell ref="E13:F13"/>
    <mergeCell ref="G13:H13"/>
    <mergeCell ref="A11:B11"/>
    <mergeCell ref="C11:D11"/>
    <mergeCell ref="E11:F11"/>
    <mergeCell ref="G11:H11"/>
    <mergeCell ref="G9:H9"/>
    <mergeCell ref="A10:B10"/>
    <mergeCell ref="C10:D10"/>
    <mergeCell ref="E10:F10"/>
    <mergeCell ref="G10:H10"/>
    <mergeCell ref="A1:I1"/>
    <mergeCell ref="A2:I2"/>
    <mergeCell ref="A8:B8"/>
    <mergeCell ref="C8:D8"/>
    <mergeCell ref="E8:F8"/>
    <mergeCell ref="G8:H8"/>
    <mergeCell ref="A9:B9"/>
    <mergeCell ref="C9:D9"/>
    <mergeCell ref="E9:F9"/>
    <mergeCell ref="C15:D15"/>
    <mergeCell ref="A15:B15"/>
    <mergeCell ref="C14:D14"/>
    <mergeCell ref="A14:B14"/>
    <mergeCell ref="E28:F28"/>
    <mergeCell ref="A17:B17"/>
    <mergeCell ref="C17:D17"/>
    <mergeCell ref="E17:F17"/>
    <mergeCell ref="A20:D20"/>
    <mergeCell ref="A27:B27"/>
    <mergeCell ref="C27:D27"/>
    <mergeCell ref="A18:B18"/>
    <mergeCell ref="C18:D18"/>
    <mergeCell ref="E18:F18"/>
    <mergeCell ref="E30:F30"/>
    <mergeCell ref="A16:B16"/>
    <mergeCell ref="C16:D16"/>
    <mergeCell ref="A23:B23"/>
    <mergeCell ref="C23:D23"/>
    <mergeCell ref="A19:B19"/>
    <mergeCell ref="C19:D19"/>
    <mergeCell ref="E16:F16"/>
    <mergeCell ref="A28:B28"/>
    <mergeCell ref="C28:D28"/>
    <mergeCell ref="G14:H14"/>
    <mergeCell ref="G15:H15"/>
    <mergeCell ref="G16:H16"/>
    <mergeCell ref="E31:F31"/>
    <mergeCell ref="E29:F29"/>
    <mergeCell ref="E14:F14"/>
    <mergeCell ref="E15:F15"/>
    <mergeCell ref="G17:H17"/>
    <mergeCell ref="E27:F27"/>
    <mergeCell ref="G27:H27"/>
  </mergeCells>
  <dataValidations count="4">
    <dataValidation type="list" operator="equal" allowBlank="1" sqref="E94 E87">
      <formula1>"Oui,Non"</formula1>
    </dataValidation>
    <dataValidation type="list" operator="equal" allowBlank="1" showErrorMessage="1" sqref="B77:B81">
      <formula1>"Archives,Photographies,"</formula1>
    </dataValidation>
    <dataValidation type="list" operator="equal" allowBlank="1" showErrorMessage="1" sqref="B54:B76">
      <formula1>"Archives personnelles et familiales,Archives scientifiques,Archives cultuelles,Archives d’associations, de partis politiques, de syndicats,Archives d’entreprises,Archives d’architectes,Archives de photographes,Dossiers clients et autres archives des offic"</formula1>
    </dataValidation>
    <dataValidation type="list" operator="equal" allowBlank="1" showErrorMessage="1" sqref="H42:H43 H46">
      <formula1>"Oui,Non,"</formula1>
    </dataValidation>
  </dataValidations>
  <printOptions/>
  <pageMargins left="0.6888888888888889" right="0.6888888888888889" top="0.6888888888888889" bottom="0.6888888888888889" header="0.5118055555555555" footer="0.5118055555555555"/>
  <pageSetup horizontalDpi="300" verticalDpi="3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9"/>
  <sheetViews>
    <sheetView zoomScale="120" zoomScaleNormal="120" zoomScaleSheetLayoutView="100" zoomScalePageLayoutView="0" workbookViewId="0" topLeftCell="A1">
      <selection activeCell="A1" sqref="A1:J1"/>
    </sheetView>
  </sheetViews>
  <sheetFormatPr defaultColWidth="11.57421875" defaultRowHeight="15" customHeight="1"/>
  <cols>
    <col min="1" max="1" width="12.7109375" style="29" customWidth="1"/>
    <col min="2" max="2" width="3.28125" style="29" customWidth="1"/>
    <col min="3" max="3" width="7.7109375" style="29" customWidth="1"/>
    <col min="4" max="4" width="9.00390625" style="29" customWidth="1"/>
    <col min="5" max="5" width="8.8515625" style="29" customWidth="1"/>
    <col min="6" max="6" width="7.140625" style="29" customWidth="1"/>
    <col min="7" max="7" width="8.7109375" style="29" customWidth="1"/>
    <col min="8" max="8" width="9.57421875" style="29" customWidth="1"/>
    <col min="9" max="9" width="10.00390625" style="29" customWidth="1"/>
    <col min="10" max="10" width="11.57421875" style="29" customWidth="1"/>
    <col min="11" max="11" width="5.7109375" style="29" customWidth="1"/>
    <col min="12" max="13" width="11.57421875" style="29" customWidth="1"/>
    <col min="14" max="15" width="6.00390625" style="29" customWidth="1"/>
    <col min="16" max="16" width="15.140625" style="29" customWidth="1"/>
    <col min="17" max="17" width="14.8515625" style="29" customWidth="1"/>
    <col min="18" max="19" width="9.421875" style="29" customWidth="1"/>
    <col min="20" max="22" width="8.00390625" style="29" customWidth="1"/>
    <col min="23" max="16384" width="11.57421875" style="29" customWidth="1"/>
  </cols>
  <sheetData>
    <row r="1" spans="1:10" ht="15" customHeight="1">
      <c r="A1" s="550" t="s">
        <v>426</v>
      </c>
      <c r="B1" s="550"/>
      <c r="C1" s="550"/>
      <c r="D1" s="550"/>
      <c r="E1" s="550"/>
      <c r="F1" s="550"/>
      <c r="G1" s="550"/>
      <c r="H1" s="550"/>
      <c r="I1" s="550"/>
      <c r="J1" s="550"/>
    </row>
    <row r="3" ht="15" customHeight="1">
      <c r="A3" s="36" t="s">
        <v>1032</v>
      </c>
    </row>
    <row r="4" spans="1:10" ht="12.75" customHeight="1">
      <c r="A4" s="29" t="s">
        <v>1033</v>
      </c>
      <c r="H4" s="125"/>
      <c r="I4" s="581">
        <v>59.32</v>
      </c>
      <c r="J4" s="581"/>
    </row>
    <row r="5" spans="1:10" ht="15" customHeight="1">
      <c r="A5" s="29" t="s">
        <v>1034</v>
      </c>
      <c r="F5" s="135"/>
      <c r="H5" s="125"/>
      <c r="I5" s="581">
        <v>0</v>
      </c>
      <c r="J5" s="581"/>
    </row>
    <row r="6" spans="1:13" ht="15" customHeight="1">
      <c r="A6" s="571" t="s">
        <v>188</v>
      </c>
      <c r="B6" s="571"/>
      <c r="C6" s="571"/>
      <c r="D6" s="571"/>
      <c r="E6" s="571"/>
      <c r="F6" s="571"/>
      <c r="G6" s="571"/>
      <c r="H6" s="571"/>
      <c r="I6" s="571"/>
      <c r="J6" s="571"/>
      <c r="K6"/>
      <c r="L6"/>
      <c r="M6"/>
    </row>
    <row r="7" spans="6:8" ht="15" customHeight="1">
      <c r="F7" s="135"/>
      <c r="H7" s="125"/>
    </row>
    <row r="8" spans="1:10" ht="28.5" customHeight="1">
      <c r="A8" s="508" t="s">
        <v>1035</v>
      </c>
      <c r="B8" s="508"/>
      <c r="C8" s="508"/>
      <c r="D8" s="508"/>
      <c r="E8" s="508"/>
      <c r="F8" s="508"/>
      <c r="G8" s="508"/>
      <c r="H8" s="508"/>
      <c r="I8" s="582">
        <v>161.05</v>
      </c>
      <c r="J8" s="582"/>
    </row>
    <row r="9" spans="1:10" ht="27.75" customHeight="1">
      <c r="A9" s="583" t="s">
        <v>1036</v>
      </c>
      <c r="B9" s="583"/>
      <c r="C9" s="583"/>
      <c r="D9" s="583"/>
      <c r="E9" s="583"/>
      <c r="F9" s="583"/>
      <c r="G9" s="583"/>
      <c r="H9" s="583"/>
      <c r="I9" s="584">
        <f>I8/('6 Collecte'!E34+'6 Collecte'!C82)</f>
        <v>0.7424396090724693</v>
      </c>
      <c r="J9" s="584"/>
    </row>
    <row r="10" spans="9:10" ht="15" customHeight="1">
      <c r="I10" s="281"/>
      <c r="J10" s="281"/>
    </row>
    <row r="11" ht="15" customHeight="1">
      <c r="A11" s="36" t="s">
        <v>1037</v>
      </c>
    </row>
    <row r="12" ht="15" customHeight="1">
      <c r="A12" s="34" t="s">
        <v>1038</v>
      </c>
    </row>
    <row r="13" spans="1:10" ht="62.25" customHeight="1">
      <c r="A13" s="501" t="s">
        <v>1039</v>
      </c>
      <c r="B13" s="501"/>
      <c r="C13" s="501"/>
      <c r="D13" s="51" t="s">
        <v>1040</v>
      </c>
      <c r="E13" s="51" t="s">
        <v>1041</v>
      </c>
      <c r="F13" s="501" t="s">
        <v>1042</v>
      </c>
      <c r="G13" s="501"/>
      <c r="H13" s="501" t="s">
        <v>1043</v>
      </c>
      <c r="I13" s="501"/>
      <c r="J13" s="51" t="s">
        <v>1044</v>
      </c>
    </row>
    <row r="14" spans="1:10" ht="12.75" customHeight="1">
      <c r="A14" s="559" t="s">
        <v>1045</v>
      </c>
      <c r="B14" s="559"/>
      <c r="C14" s="559"/>
      <c r="D14" s="362">
        <v>10.5</v>
      </c>
      <c r="E14" s="412"/>
      <c r="F14" s="582"/>
      <c r="G14" s="582"/>
      <c r="H14" s="582">
        <v>4</v>
      </c>
      <c r="I14" s="582"/>
      <c r="J14" s="446">
        <f>344+85</f>
        <v>429</v>
      </c>
    </row>
    <row r="15" spans="1:10" ht="12.75" customHeight="1">
      <c r="A15" s="559" t="s">
        <v>1046</v>
      </c>
      <c r="B15" s="559"/>
      <c r="C15" s="559"/>
      <c r="D15" s="362">
        <v>10.35</v>
      </c>
      <c r="E15" s="413"/>
      <c r="F15" s="582"/>
      <c r="G15" s="582"/>
      <c r="H15" s="582">
        <v>1</v>
      </c>
      <c r="I15" s="582"/>
      <c r="J15" s="446">
        <v>215</v>
      </c>
    </row>
    <row r="16" spans="1:10" ht="26.25" customHeight="1">
      <c r="A16" s="559" t="s">
        <v>1047</v>
      </c>
      <c r="B16" s="559"/>
      <c r="C16" s="559"/>
      <c r="D16" s="362">
        <v>28.6</v>
      </c>
      <c r="E16" s="413"/>
      <c r="F16" s="582"/>
      <c r="G16" s="582"/>
      <c r="H16" s="582">
        <v>13</v>
      </c>
      <c r="I16" s="582"/>
      <c r="J16" s="446">
        <v>2227</v>
      </c>
    </row>
    <row r="17" spans="1:10" ht="12.75" customHeight="1">
      <c r="A17" s="559" t="s">
        <v>1048</v>
      </c>
      <c r="B17" s="559"/>
      <c r="C17" s="559"/>
      <c r="D17" s="362">
        <v>0</v>
      </c>
      <c r="E17" s="413">
        <v>0</v>
      </c>
      <c r="F17" s="582"/>
      <c r="G17" s="582"/>
      <c r="H17" s="582">
        <v>0</v>
      </c>
      <c r="I17" s="582"/>
      <c r="J17" s="446">
        <v>0</v>
      </c>
    </row>
    <row r="18" spans="1:10" ht="15" customHeight="1">
      <c r="A18" s="559" t="s">
        <v>1049</v>
      </c>
      <c r="B18" s="559"/>
      <c r="C18" s="559"/>
      <c r="D18" s="362">
        <v>71.8</v>
      </c>
      <c r="E18" s="413"/>
      <c r="F18" s="582"/>
      <c r="G18" s="582"/>
      <c r="H18" s="582">
        <v>0</v>
      </c>
      <c r="I18" s="582"/>
      <c r="J18" s="446">
        <v>686</v>
      </c>
    </row>
    <row r="19" spans="1:10" ht="26.25" customHeight="1">
      <c r="A19" s="559" t="s">
        <v>1050</v>
      </c>
      <c r="B19" s="559"/>
      <c r="C19" s="559"/>
      <c r="D19" s="362">
        <v>21.8</v>
      </c>
      <c r="E19" s="413"/>
      <c r="F19" s="582"/>
      <c r="G19" s="582"/>
      <c r="H19" s="582">
        <v>6</v>
      </c>
      <c r="I19" s="582"/>
      <c r="J19" s="446">
        <v>490</v>
      </c>
    </row>
    <row r="20" spans="1:10" ht="26.25" customHeight="1">
      <c r="A20" s="559" t="s">
        <v>1051</v>
      </c>
      <c r="B20" s="559"/>
      <c r="C20" s="559"/>
      <c r="D20" s="362"/>
      <c r="E20" s="413"/>
      <c r="F20" s="582"/>
      <c r="G20" s="582"/>
      <c r="H20" s="582"/>
      <c r="I20" s="582"/>
      <c r="J20" s="417"/>
    </row>
    <row r="21" spans="1:10" ht="12.75" customHeight="1">
      <c r="A21" s="559" t="s">
        <v>1052</v>
      </c>
      <c r="B21" s="559"/>
      <c r="C21" s="559"/>
      <c r="D21" s="362">
        <v>18</v>
      </c>
      <c r="E21" s="413">
        <v>59</v>
      </c>
      <c r="F21" s="582"/>
      <c r="G21" s="582"/>
      <c r="H21" s="582">
        <v>7</v>
      </c>
      <c r="I21" s="582"/>
      <c r="J21" s="446">
        <f>340+76</f>
        <v>416</v>
      </c>
    </row>
    <row r="22" spans="1:10" ht="12.75" customHeight="1">
      <c r="A22" s="585" t="s">
        <v>99</v>
      </c>
      <c r="B22" s="585"/>
      <c r="C22" s="585"/>
      <c r="D22" s="414">
        <f>SUM(D14:D21)</f>
        <v>161.05</v>
      </c>
      <c r="E22" s="414">
        <f>SUM(E14:E21)</f>
        <v>59</v>
      </c>
      <c r="F22" s="586">
        <f>SUM(F14:F21)</f>
        <v>0</v>
      </c>
      <c r="G22" s="586"/>
      <c r="H22" s="586">
        <f>SUM(H14:H21)</f>
        <v>31</v>
      </c>
      <c r="I22" s="586">
        <f>SUM(I14:I21)</f>
        <v>0</v>
      </c>
      <c r="J22" s="415">
        <f>SUM(J14:J21)</f>
        <v>4463</v>
      </c>
    </row>
    <row r="23" spans="2:6" ht="15" customHeight="1">
      <c r="B23" s="136"/>
      <c r="C23" s="136"/>
      <c r="D23" s="136"/>
      <c r="E23" s="137"/>
      <c r="F23" s="137"/>
    </row>
    <row r="24" ht="13.5" customHeight="1">
      <c r="A24" s="36" t="s">
        <v>1053</v>
      </c>
    </row>
    <row r="25" spans="1:10" ht="50.25" customHeight="1">
      <c r="A25" s="501" t="s">
        <v>1039</v>
      </c>
      <c r="B25" s="501"/>
      <c r="C25" s="501"/>
      <c r="D25" s="416" t="s">
        <v>1054</v>
      </c>
      <c r="E25" s="416" t="s">
        <v>1055</v>
      </c>
      <c r="F25" s="416" t="s">
        <v>1041</v>
      </c>
      <c r="G25" s="416" t="s">
        <v>1056</v>
      </c>
      <c r="H25" s="416" t="s">
        <v>1057</v>
      </c>
      <c r="I25" s="416" t="s">
        <v>1058</v>
      </c>
      <c r="J25" s="416" t="s">
        <v>1044</v>
      </c>
    </row>
    <row r="26" spans="1:10" ht="13.5" customHeight="1">
      <c r="A26" s="559" t="s">
        <v>1059</v>
      </c>
      <c r="B26" s="559"/>
      <c r="C26" s="559"/>
      <c r="D26" s="362">
        <v>0.295</v>
      </c>
      <c r="E26" s="413"/>
      <c r="F26" s="417"/>
      <c r="G26" s="337"/>
      <c r="H26" s="342"/>
      <c r="I26" s="342">
        <v>1</v>
      </c>
      <c r="J26" s="362">
        <v>571</v>
      </c>
    </row>
    <row r="27" spans="1:10" ht="13.5" customHeight="1">
      <c r="A27" s="559" t="s">
        <v>1060</v>
      </c>
      <c r="B27" s="559"/>
      <c r="C27" s="559"/>
      <c r="D27" s="362"/>
      <c r="E27" s="413">
        <v>0.1</v>
      </c>
      <c r="F27" s="417"/>
      <c r="G27" s="337"/>
      <c r="H27" s="342"/>
      <c r="I27" s="342">
        <v>1</v>
      </c>
      <c r="J27" s="362">
        <v>63</v>
      </c>
    </row>
    <row r="28" spans="1:10" ht="26.25" customHeight="1">
      <c r="A28" s="559" t="s">
        <v>1061</v>
      </c>
      <c r="B28" s="559"/>
      <c r="C28" s="559"/>
      <c r="D28" s="362"/>
      <c r="E28" s="413"/>
      <c r="F28" s="417"/>
      <c r="G28" s="337"/>
      <c r="H28" s="342"/>
      <c r="I28" s="342"/>
      <c r="J28" s="362"/>
    </row>
    <row r="29" spans="1:10" ht="13.5" customHeight="1">
      <c r="A29" s="559" t="s">
        <v>1062</v>
      </c>
      <c r="B29" s="559"/>
      <c r="C29" s="559"/>
      <c r="D29" s="362"/>
      <c r="E29" s="413"/>
      <c r="F29" s="417"/>
      <c r="G29" s="337"/>
      <c r="H29" s="342"/>
      <c r="I29" s="342"/>
      <c r="J29" s="362"/>
    </row>
    <row r="30" spans="1:10" ht="13.5" customHeight="1">
      <c r="A30" s="585" t="s">
        <v>99</v>
      </c>
      <c r="B30" s="585"/>
      <c r="C30" s="585"/>
      <c r="D30" s="403">
        <f aca="true" t="shared" si="0" ref="D30:J30">SUM(D26:D29)</f>
        <v>0.295</v>
      </c>
      <c r="E30" s="403">
        <f t="shared" si="0"/>
        <v>0.1</v>
      </c>
      <c r="F30" s="403">
        <f t="shared" si="0"/>
        <v>0</v>
      </c>
      <c r="G30" s="403">
        <f t="shared" si="0"/>
        <v>0</v>
      </c>
      <c r="H30" s="418">
        <f t="shared" si="0"/>
        <v>0</v>
      </c>
      <c r="I30" s="418">
        <f t="shared" si="0"/>
        <v>2</v>
      </c>
      <c r="J30" s="418">
        <f t="shared" si="0"/>
        <v>634</v>
      </c>
    </row>
    <row r="31" spans="1:10" ht="13.5" customHeight="1">
      <c r="A31" s="42"/>
      <c r="B31" s="138"/>
      <c r="C31" s="138"/>
      <c r="D31" s="139"/>
      <c r="E31" s="140"/>
      <c r="F31" s="141"/>
      <c r="G31" s="142"/>
      <c r="H31" s="141"/>
      <c r="I31" s="139"/>
      <c r="J31" s="139"/>
    </row>
    <row r="32" spans="1:10" ht="13.5" customHeight="1">
      <c r="A32" s="42"/>
      <c r="B32" s="138"/>
      <c r="C32" s="138"/>
      <c r="D32" s="139"/>
      <c r="E32" s="140"/>
      <c r="F32" s="141"/>
      <c r="G32" s="142"/>
      <c r="H32" s="141"/>
      <c r="I32" s="139"/>
      <c r="J32" s="279"/>
    </row>
    <row r="33" spans="1:10" ht="15" customHeight="1">
      <c r="A33" s="45" t="s">
        <v>1063</v>
      </c>
      <c r="B33" s="12"/>
      <c r="C33" s="12"/>
      <c r="D33" s="12"/>
      <c r="I33" s="582">
        <v>26536.74</v>
      </c>
      <c r="J33" s="582"/>
    </row>
    <row r="34" spans="1:10" ht="15" customHeight="1">
      <c r="A34" s="45" t="s">
        <v>1064</v>
      </c>
      <c r="B34" s="12"/>
      <c r="C34" s="12"/>
      <c r="D34" s="12"/>
      <c r="I34" s="584">
        <f>I33/'3 Bâtiments'!H50</f>
        <v>0.8982558021455177</v>
      </c>
      <c r="J34" s="584"/>
    </row>
    <row r="35" spans="1:10" ht="15" customHeight="1">
      <c r="A35" s="105"/>
      <c r="B35" s="21"/>
      <c r="C35" s="21"/>
      <c r="D35" s="21"/>
      <c r="E35" s="39"/>
      <c r="F35" s="39"/>
      <c r="G35" s="39"/>
      <c r="H35" s="39"/>
      <c r="I35" s="143"/>
      <c r="J35" s="143"/>
    </row>
    <row r="36" spans="1:10" ht="15" customHeight="1">
      <c r="A36" s="105"/>
      <c r="B36" s="21"/>
      <c r="C36" s="21"/>
      <c r="D36" s="21"/>
      <c r="E36" s="39"/>
      <c r="F36" s="39"/>
      <c r="G36" s="39"/>
      <c r="H36" s="39"/>
      <c r="I36" s="143"/>
      <c r="J36" s="143"/>
    </row>
    <row r="37" spans="1:10" ht="24.75" customHeight="1">
      <c r="A37" s="583" t="s">
        <v>1065</v>
      </c>
      <c r="B37" s="583"/>
      <c r="C37" s="583"/>
      <c r="D37" s="583"/>
      <c r="E37" s="583"/>
      <c r="F37" s="583"/>
      <c r="G37" s="583"/>
      <c r="H37" s="583"/>
      <c r="I37" s="587" t="s">
        <v>483</v>
      </c>
      <c r="J37" s="587"/>
    </row>
    <row r="39" ht="15" customHeight="1">
      <c r="A39" s="36" t="s">
        <v>1066</v>
      </c>
    </row>
    <row r="40" spans="1:11" ht="52.5" customHeight="1">
      <c r="A40" s="501" t="s">
        <v>1067</v>
      </c>
      <c r="B40" s="501"/>
      <c r="C40" s="416" t="s">
        <v>1068</v>
      </c>
      <c r="D40" s="416" t="s">
        <v>1069</v>
      </c>
      <c r="E40" s="588" t="s">
        <v>470</v>
      </c>
      <c r="F40" s="588"/>
      <c r="G40" s="588" t="s">
        <v>471</v>
      </c>
      <c r="H40" s="588"/>
      <c r="I40" s="588"/>
      <c r="K40" s="110"/>
    </row>
    <row r="41" spans="1:11" ht="39" customHeight="1">
      <c r="A41" s="589" t="s">
        <v>828</v>
      </c>
      <c r="B41" s="589"/>
      <c r="C41" s="439" t="s">
        <v>644</v>
      </c>
      <c r="D41" s="440" t="s">
        <v>826</v>
      </c>
      <c r="E41" s="590" t="s">
        <v>827</v>
      </c>
      <c r="F41" s="590"/>
      <c r="G41" s="591" t="s">
        <v>483</v>
      </c>
      <c r="H41" s="591"/>
      <c r="I41" s="591"/>
      <c r="K41" s="110"/>
    </row>
    <row r="42" spans="1:11" ht="39" customHeight="1">
      <c r="A42" s="589" t="s">
        <v>829</v>
      </c>
      <c r="B42" s="589"/>
      <c r="C42" s="439" t="s">
        <v>644</v>
      </c>
      <c r="D42" s="440" t="s">
        <v>826</v>
      </c>
      <c r="E42" s="590" t="s">
        <v>827</v>
      </c>
      <c r="F42" s="590"/>
      <c r="G42" s="591" t="s">
        <v>483</v>
      </c>
      <c r="H42" s="591"/>
      <c r="I42" s="591"/>
      <c r="K42" s="110"/>
    </row>
    <row r="43" spans="1:11" ht="39" customHeight="1">
      <c r="A43" s="589" t="s">
        <v>830</v>
      </c>
      <c r="B43" s="589"/>
      <c r="C43" s="439" t="s">
        <v>644</v>
      </c>
      <c r="D43" s="440" t="s">
        <v>826</v>
      </c>
      <c r="E43" s="590" t="s">
        <v>827</v>
      </c>
      <c r="F43" s="590"/>
      <c r="G43" s="591" t="s">
        <v>483</v>
      </c>
      <c r="H43" s="591"/>
      <c r="I43" s="591"/>
      <c r="K43" s="110"/>
    </row>
    <row r="44" spans="1:11" ht="39" customHeight="1">
      <c r="A44" s="589" t="s">
        <v>645</v>
      </c>
      <c r="B44" s="589"/>
      <c r="C44" s="439" t="s">
        <v>644</v>
      </c>
      <c r="D44" s="440" t="s">
        <v>826</v>
      </c>
      <c r="E44" s="590" t="s">
        <v>827</v>
      </c>
      <c r="F44" s="590"/>
      <c r="G44" s="591" t="s">
        <v>483</v>
      </c>
      <c r="H44" s="591"/>
      <c r="I44" s="591"/>
      <c r="K44" s="110"/>
    </row>
    <row r="47" ht="15" customHeight="1">
      <c r="A47" s="36" t="s">
        <v>472</v>
      </c>
    </row>
    <row r="48" spans="1:10" ht="15" customHeight="1">
      <c r="A48" s="29" t="s">
        <v>473</v>
      </c>
      <c r="I48" s="592" t="s">
        <v>483</v>
      </c>
      <c r="J48" s="592"/>
    </row>
    <row r="49" spans="1:10" ht="31.5" customHeight="1">
      <c r="A49" s="492" t="s">
        <v>401</v>
      </c>
      <c r="B49" s="493"/>
      <c r="C49" s="493"/>
      <c r="D49" s="493"/>
      <c r="E49" s="493"/>
      <c r="F49" s="493"/>
      <c r="G49" s="493"/>
      <c r="H49" s="493"/>
      <c r="I49" s="493"/>
      <c r="J49" s="470"/>
    </row>
  </sheetData>
  <sheetProtection selectLockedCells="1" selectUnlockedCells="1"/>
  <mergeCells count="65">
    <mergeCell ref="I48:J48"/>
    <mergeCell ref="A49:J49"/>
    <mergeCell ref="A43:B43"/>
    <mergeCell ref="E43:F43"/>
    <mergeCell ref="G43:I43"/>
    <mergeCell ref="A44:B44"/>
    <mergeCell ref="E44:F44"/>
    <mergeCell ref="G44:I44"/>
    <mergeCell ref="A41:B41"/>
    <mergeCell ref="E41:F41"/>
    <mergeCell ref="G41:I41"/>
    <mergeCell ref="A42:B42"/>
    <mergeCell ref="E42:F42"/>
    <mergeCell ref="G42:I42"/>
    <mergeCell ref="A37:H37"/>
    <mergeCell ref="I37:J37"/>
    <mergeCell ref="A40:B40"/>
    <mergeCell ref="E40:F40"/>
    <mergeCell ref="G40:I40"/>
    <mergeCell ref="A29:C29"/>
    <mergeCell ref="A30:C30"/>
    <mergeCell ref="I33:J33"/>
    <mergeCell ref="I34:J34"/>
    <mergeCell ref="A25:C25"/>
    <mergeCell ref="A26:C26"/>
    <mergeCell ref="A27:C27"/>
    <mergeCell ref="A28:C28"/>
    <mergeCell ref="A21:C21"/>
    <mergeCell ref="F21:G21"/>
    <mergeCell ref="H21:I21"/>
    <mergeCell ref="A22:C22"/>
    <mergeCell ref="F22:G22"/>
    <mergeCell ref="H22:I22"/>
    <mergeCell ref="A19:C19"/>
    <mergeCell ref="F19:G19"/>
    <mergeCell ref="H19:I19"/>
    <mergeCell ref="A20:C20"/>
    <mergeCell ref="F20:G20"/>
    <mergeCell ref="H20:I20"/>
    <mergeCell ref="A17:C17"/>
    <mergeCell ref="F17:G17"/>
    <mergeCell ref="H17:I17"/>
    <mergeCell ref="A18:C18"/>
    <mergeCell ref="F18:G18"/>
    <mergeCell ref="H18:I18"/>
    <mergeCell ref="A15:C15"/>
    <mergeCell ref="F15:G15"/>
    <mergeCell ref="H15:I15"/>
    <mergeCell ref="A16:C16"/>
    <mergeCell ref="F16:G16"/>
    <mergeCell ref="H16:I16"/>
    <mergeCell ref="A13:C13"/>
    <mergeCell ref="F13:G13"/>
    <mergeCell ref="H13:I13"/>
    <mergeCell ref="A14:C14"/>
    <mergeCell ref="F14:G14"/>
    <mergeCell ref="H14:I14"/>
    <mergeCell ref="A8:H8"/>
    <mergeCell ref="I8:J8"/>
    <mergeCell ref="A9:H9"/>
    <mergeCell ref="I9:J9"/>
    <mergeCell ref="A1:J1"/>
    <mergeCell ref="I4:J4"/>
    <mergeCell ref="I5:J5"/>
    <mergeCell ref="A6:J6"/>
  </mergeCells>
  <dataValidations count="2">
    <dataValidation type="list" operator="equal" allowBlank="1" sqref="G41:G44">
      <formula1>"Oui,Non,"</formula1>
    </dataValidation>
    <dataValidation type="list" operator="equal" allowBlank="1" sqref="I37 I48">
      <formula1>"Oui,Non"</formula1>
    </dataValidation>
  </dataValidations>
  <printOptions/>
  <pageMargins left="0.6888888888888889" right="0.6888888888888889" top="0.6888888888888889" bottom="0.6888888888888889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favard</cp:lastModifiedBy>
  <cp:lastPrinted>2018-05-09T15:18:54Z</cp:lastPrinted>
  <dcterms:created xsi:type="dcterms:W3CDTF">2018-01-08T14:33:46Z</dcterms:created>
  <dcterms:modified xsi:type="dcterms:W3CDTF">2018-06-12T08:23:15Z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